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s="1"/>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s="1"/>
  <c r="B159" i="37"/>
  <c r="C159" i="37"/>
  <c r="D159" i="37"/>
  <c r="G159" i="37"/>
  <c r="B160" i="37"/>
  <c r="C160" i="37"/>
  <c r="D160" i="37"/>
  <c r="G160" i="37"/>
  <c r="B161" i="37"/>
  <c r="B162" i="37"/>
  <c r="B163" i="37"/>
  <c r="C163" i="37"/>
  <c r="D163" i="37"/>
  <c r="G163" i="37" s="1"/>
  <c r="B164" i="37"/>
  <c r="C164" i="37"/>
  <c r="D164" i="37"/>
  <c r="G164" i="37" s="1"/>
  <c r="B165" i="37"/>
  <c r="C165" i="37"/>
  <c r="D165" i="37"/>
  <c r="G165" i="37"/>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s="1"/>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H982" i="37" s="1"/>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H1001" i="37" s="1"/>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G1008" i="37" s="1"/>
  <c r="C1008" i="37"/>
  <c r="D1008" i="37"/>
  <c r="B1009" i="37"/>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c r="B1027" i="37"/>
  <c r="B1028" i="37"/>
  <c r="C1028" i="37"/>
  <c r="D1028" i="37"/>
  <c r="B1029" i="37"/>
  <c r="C1029" i="37"/>
  <c r="D1029" i="37"/>
  <c r="B1030" i="37"/>
  <c r="G1030" i="37" s="1"/>
  <c r="C1030" i="37"/>
  <c r="D1030" i="37"/>
  <c r="B1031" i="37"/>
  <c r="C1031" i="37"/>
  <c r="D1031" i="37"/>
  <c r="B1032" i="37"/>
  <c r="G1032" i="37" s="1"/>
  <c r="C1032" i="37"/>
  <c r="D1032" i="37"/>
  <c r="B1033" i="37"/>
  <c r="C1033" i="37"/>
  <c r="D1033" i="37"/>
  <c r="B1034" i="37"/>
  <c r="B1035" i="37"/>
  <c r="C1035" i="37"/>
  <c r="D1035" i="37"/>
  <c r="G1035" i="37"/>
  <c r="B1036" i="37"/>
  <c r="C1036" i="37"/>
  <c r="H1036" i="37" s="1"/>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G1078" i="37" s="1"/>
  <c r="C1078" i="37"/>
  <c r="D1078" i="37"/>
  <c r="B1079" i="37"/>
  <c r="C1079" i="37"/>
  <c r="D1079" i="37"/>
  <c r="B1080" i="37"/>
  <c r="G1080" i="37" s="1"/>
  <c r="C1080" i="37"/>
  <c r="D1080" i="37"/>
  <c r="B1081" i="37"/>
  <c r="G1081" i="37" s="1"/>
  <c r="C1081" i="37"/>
  <c r="D1081" i="37"/>
  <c r="B1082" i="37"/>
  <c r="C1082" i="37"/>
  <c r="D1082" i="37"/>
  <c r="B1083" i="37"/>
  <c r="C1083" i="37"/>
  <c r="D1083" i="37"/>
  <c r="B1084" i="37"/>
  <c r="G1084" i="37" s="1"/>
  <c r="C1084" i="37"/>
  <c r="D1084" i="37"/>
  <c r="B1085" i="37"/>
  <c r="G1085" i="37" s="1"/>
  <c r="C1085" i="37"/>
  <c r="D1085" i="37"/>
  <c r="B1086" i="37"/>
  <c r="G1086" i="37" s="1"/>
  <c r="C1086" i="37"/>
  <c r="D1086" i="37"/>
  <c r="B1087" i="37"/>
  <c r="C1087" i="37"/>
  <c r="D1087" i="37"/>
  <c r="B1088" i="37"/>
  <c r="B1089" i="37"/>
  <c r="B1090" i="37"/>
  <c r="C1090" i="37"/>
  <c r="D1090" i="37"/>
  <c r="B1091" i="37"/>
  <c r="C1091" i="37"/>
  <c r="D1091" i="37"/>
  <c r="B1092" i="37"/>
  <c r="G1092" i="37" s="1"/>
  <c r="C1092" i="37"/>
  <c r="D1092" i="37"/>
  <c r="B1093" i="37"/>
  <c r="G1093" i="37" s="1"/>
  <c r="C1093" i="37"/>
  <c r="D1093" i="37"/>
  <c r="B1094" i="37"/>
  <c r="C1094" i="37"/>
  <c r="H1094" i="37" s="1"/>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B1108" i="37"/>
  <c r="C1108" i="37"/>
  <c r="D1108" i="37"/>
  <c r="B1109" i="37"/>
  <c r="C1109" i="37"/>
  <c r="D1109" i="37"/>
  <c r="G1109" i="37" s="1"/>
  <c r="B1110" i="37"/>
  <c r="C1110" i="37"/>
  <c r="D1110" i="37"/>
  <c r="B1111" i="37"/>
  <c r="C1111" i="37"/>
  <c r="D1111" i="37"/>
  <c r="G1111" i="37" s="1"/>
  <c r="B1112" i="37"/>
  <c r="B1113" i="37"/>
  <c r="G1113" i="37" s="1"/>
  <c r="C1113" i="37"/>
  <c r="D1113" i="37"/>
  <c r="B1114" i="37"/>
  <c r="C1114" i="37"/>
  <c r="D1114" i="37"/>
  <c r="B1115" i="37"/>
  <c r="G1115" i="37" s="1"/>
  <c r="C1115" i="37"/>
  <c r="D1115" i="37"/>
  <c r="B1116" i="37"/>
  <c r="B1117" i="37"/>
  <c r="C1117" i="37"/>
  <c r="H1117" i="37" s="1"/>
  <c r="D1117" i="37"/>
  <c r="G1117" i="37"/>
  <c r="B1118" i="37"/>
  <c r="C1118" i="37"/>
  <c r="D1118" i="37"/>
  <c r="G1118" i="37"/>
  <c r="B1119" i="37"/>
  <c r="B1120" i="37"/>
  <c r="C1120" i="37"/>
  <c r="D1120" i="37"/>
  <c r="B1121" i="37"/>
  <c r="G1121" i="37" s="1"/>
  <c r="C1121" i="37"/>
  <c r="D1121" i="37"/>
  <c r="B1122" i="37"/>
  <c r="G1122" i="37" s="1"/>
  <c r="C1122" i="37"/>
  <c r="D1122" i="37"/>
  <c r="B1123" i="37"/>
  <c r="G1123" i="37" s="1"/>
  <c r="C1123" i="37"/>
  <c r="D1123" i="37"/>
  <c r="B1124" i="37"/>
  <c r="C1124" i="37"/>
  <c r="D1124" i="37"/>
  <c r="B1125" i="37"/>
  <c r="C1125" i="37"/>
  <c r="D1125" i="37"/>
  <c r="B1126" i="37"/>
  <c r="C1126" i="37"/>
  <c r="D1126" i="37"/>
  <c r="B1127" i="37"/>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G1142" i="37" s="1"/>
  <c r="D1142" i="37"/>
  <c r="B1143" i="37"/>
  <c r="B1144" i="37"/>
  <c r="C1144" i="37"/>
  <c r="D1144" i="37"/>
  <c r="G1144" i="37" s="1"/>
  <c r="B1145" i="37"/>
  <c r="C1145" i="37"/>
  <c r="D1145" i="37"/>
  <c r="G1145" i="37" s="1"/>
  <c r="B1146" i="37"/>
  <c r="C1146" i="37"/>
  <c r="D1146" i="37"/>
  <c r="G1146" i="37"/>
  <c r="B1147" i="37"/>
  <c r="C1147" i="37"/>
  <c r="D1147" i="37"/>
  <c r="G1147" i="37" s="1"/>
  <c r="B1148" i="37"/>
  <c r="C1148" i="37"/>
  <c r="D1148" i="37"/>
  <c r="G1148" i="37" s="1"/>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c r="B1218" i="37"/>
  <c r="C1218" i="37"/>
  <c r="H1218" i="37" s="1"/>
  <c r="D1218" i="37"/>
  <c r="G1218" i="37"/>
  <c r="B1219" i="37"/>
  <c r="B1220" i="37"/>
  <c r="B1221" i="37"/>
  <c r="C1221" i="37"/>
  <c r="G1221" i="37" s="1"/>
  <c r="D1221" i="37"/>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H1410" i="37" s="1"/>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C1492" i="37"/>
  <c r="H1492" i="37" s="1"/>
  <c r="B1493" i="37"/>
  <c r="C1493" i="37"/>
  <c r="G1493" i="37" s="1"/>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73" i="37"/>
  <c r="H1467" i="37"/>
  <c r="H1447" i="37"/>
  <c r="H1444" i="37"/>
  <c r="H1440" i="37"/>
  <c r="H1438" i="37"/>
  <c r="H1436" i="37"/>
  <c r="H1434" i="37"/>
  <c r="H1430" i="37"/>
  <c r="H1429" i="37"/>
  <c r="H1422" i="37"/>
  <c r="H1420" i="37"/>
  <c r="H1418" i="37"/>
  <c r="H1416" i="37"/>
  <c r="H1414" i="37"/>
  <c r="H1408"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5" i="37"/>
  <c r="H1114" i="37"/>
  <c r="H1113" i="37"/>
  <c r="H1111" i="37"/>
  <c r="H1110" i="37"/>
  <c r="H1109" i="37"/>
  <c r="H1108" i="37"/>
  <c r="H1107" i="37"/>
  <c r="H1106" i="37"/>
  <c r="H1103" i="37"/>
  <c r="H1102" i="37"/>
  <c r="H1101" i="37"/>
  <c r="H1100" i="37"/>
  <c r="H1099" i="37"/>
  <c r="H1098" i="37"/>
  <c r="H1097" i="37"/>
  <c r="H1095"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999" i="37"/>
  <c r="H998" i="37"/>
  <c r="H997" i="37"/>
  <c r="H995" i="37"/>
  <c r="H994" i="37"/>
  <c r="H993"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G7" i="3"/>
  <c r="H7" i="3"/>
  <c r="I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G35" i="3"/>
  <c r="E35" i="3" s="1"/>
  <c r="H35" i="3"/>
  <c r="G36" i="3"/>
  <c r="H36" i="3"/>
  <c r="G37" i="3"/>
  <c r="H37" i="3"/>
  <c r="E37" i="3"/>
  <c r="B37" i="3" s="1"/>
  <c r="G38" i="3"/>
  <c r="H38" i="3"/>
  <c r="E38" i="3" s="1"/>
  <c r="G39" i="3"/>
  <c r="H39" i="3"/>
  <c r="G40" i="3"/>
  <c r="H40" i="3"/>
  <c r="G41" i="3"/>
  <c r="H41" i="3"/>
  <c r="E41" i="3" s="1"/>
  <c r="B41" i="3" s="1"/>
  <c r="G42" i="3"/>
  <c r="H42" i="3"/>
  <c r="G43" i="3"/>
  <c r="H43" i="3"/>
  <c r="G44" i="3"/>
  <c r="H44" i="3"/>
  <c r="G45" i="3"/>
  <c r="H45" i="3"/>
  <c r="E45" i="3" s="1"/>
  <c r="B45" i="3" s="1"/>
  <c r="G46" i="3"/>
  <c r="H46" i="3"/>
  <c r="E46" i="3" s="1"/>
  <c r="G47" i="3"/>
  <c r="E47" i="3" s="1"/>
  <c r="B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164" i="3"/>
  <c r="E164" i="3" s="1"/>
  <c r="G212" i="3"/>
  <c r="H212" i="3"/>
  <c r="G260" i="3"/>
  <c r="H260" i="3"/>
  <c r="G263" i="3"/>
  <c r="H263" i="3"/>
  <c r="G264" i="3"/>
  <c r="H264" i="3"/>
  <c r="E264" i="3" s="1"/>
  <c r="B264" i="3" s="1"/>
  <c r="G265" i="3"/>
  <c r="H265" i="3"/>
  <c r="G268" i="3"/>
  <c r="H268" i="3"/>
  <c r="E268" i="3"/>
  <c r="G269" i="3"/>
  <c r="H269" i="3"/>
  <c r="G270" i="3"/>
  <c r="E270" i="3" s="1"/>
  <c r="H270" i="3"/>
  <c r="G271" i="3"/>
  <c r="H271" i="3"/>
  <c r="G272" i="3"/>
  <c r="H272" i="3"/>
  <c r="E272" i="3"/>
  <c r="G273" i="3"/>
  <c r="H273" i="3"/>
  <c r="G274" i="3"/>
  <c r="E274" i="3" s="1"/>
  <c r="H274" i="3"/>
  <c r="G275" i="3"/>
  <c r="E275" i="3" s="1"/>
  <c r="H275" i="3"/>
  <c r="G276" i="3"/>
  <c r="H276" i="3"/>
  <c r="E276" i="3"/>
  <c r="G277" i="3"/>
  <c r="H277" i="3"/>
  <c r="E277" i="3" s="1"/>
  <c r="G278" i="3"/>
  <c r="E278" i="3" s="1"/>
  <c r="G279" i="3"/>
  <c r="H279" i="3"/>
  <c r="G280" i="3"/>
  <c r="H280" i="3"/>
  <c r="E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2" i="3" s="1"/>
  <c r="F293" i="3"/>
  <c r="F291" i="3"/>
  <c r="F290" i="3"/>
  <c r="F289" i="3"/>
  <c r="F288" i="3" s="1"/>
  <c r="F287" i="3"/>
  <c r="F286" i="3"/>
  <c r="F285" i="3"/>
  <c r="F284" i="3"/>
  <c r="F283" i="3"/>
  <c r="F282" i="3"/>
  <c r="F281" i="3"/>
  <c r="F280" i="3"/>
  <c r="B280" i="3" s="1"/>
  <c r="F279" i="3"/>
  <c r="F278" i="3"/>
  <c r="F277" i="3"/>
  <c r="B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6" i="3"/>
  <c r="B63" i="3"/>
  <c r="B62" i="3"/>
  <c r="B59" i="3"/>
  <c r="B58" i="3"/>
  <c r="B55" i="3"/>
  <c r="B54" i="3"/>
  <c r="B51" i="3"/>
  <c r="B50" i="3"/>
  <c r="B46" i="3"/>
  <c r="B38" i="3"/>
  <c r="B35" i="3"/>
  <c r="B2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7"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76" i="37" l="1"/>
  <c r="G1492" i="37"/>
  <c r="G1491" i="37"/>
  <c r="H1489" i="37"/>
  <c r="G1475" i="37"/>
  <c r="E30" i="3"/>
  <c r="B30" i="3" s="1"/>
  <c r="G1225" i="37"/>
  <c r="G1209" i="37"/>
  <c r="E263" i="3"/>
  <c r="B263" i="3" s="1"/>
  <c r="E235" i="27"/>
  <c r="D1200" i="37" s="1"/>
  <c r="E285" i="3"/>
  <c r="B285" i="3" s="1"/>
  <c r="G1125" i="37"/>
  <c r="G1011" i="37"/>
  <c r="G989" i="37"/>
  <c r="G987" i="37"/>
  <c r="H659" i="37"/>
  <c r="F420" i="1"/>
  <c r="F196" i="1"/>
  <c r="E43" i="3"/>
  <c r="B43" i="3" s="1"/>
  <c r="F185" i="1"/>
  <c r="H166" i="37"/>
  <c r="E39" i="3"/>
  <c r="B39" i="3" s="1"/>
  <c r="H76" i="37"/>
  <c r="H66" i="37"/>
  <c r="E31" i="3"/>
  <c r="B31" i="3" s="1"/>
  <c r="F201" i="3"/>
  <c r="B201" i="3" s="1"/>
  <c r="E279" i="3"/>
  <c r="B279" i="3" s="1"/>
  <c r="D254" i="27"/>
  <c r="C1219" i="37" s="1"/>
  <c r="F255" i="27"/>
  <c r="F247" i="27"/>
  <c r="G1211" i="37"/>
  <c r="E265" i="3"/>
  <c r="B265" i="3" s="1"/>
  <c r="G1210" i="37"/>
  <c r="F236" i="27"/>
  <c r="D203" i="27"/>
  <c r="C1168" i="37" s="1"/>
  <c r="F221" i="27"/>
  <c r="F188" i="27"/>
  <c r="E283" i="3"/>
  <c r="B283" i="3" s="1"/>
  <c r="G1127" i="37"/>
  <c r="G1126" i="37"/>
  <c r="G1124" i="37"/>
  <c r="D151" i="27"/>
  <c r="F154" i="27"/>
  <c r="G1120" i="37"/>
  <c r="G1114" i="37"/>
  <c r="D139" i="27"/>
  <c r="C1104" i="37" s="1"/>
  <c r="F140" i="27"/>
  <c r="G1107" i="37"/>
  <c r="G1095" i="37"/>
  <c r="G1094" i="37"/>
  <c r="G1091" i="37"/>
  <c r="G1090" i="37"/>
  <c r="G1087" i="37"/>
  <c r="G1083" i="37"/>
  <c r="G1082" i="37"/>
  <c r="G1079" i="37"/>
  <c r="D92" i="27"/>
  <c r="C1057" i="37" s="1"/>
  <c r="G1057" i="37" s="1"/>
  <c r="G1077" i="37"/>
  <c r="G1075" i="37"/>
  <c r="G1073" i="37"/>
  <c r="G1071" i="37"/>
  <c r="G1069" i="37"/>
  <c r="E273" i="3"/>
  <c r="B273" i="3" s="1"/>
  <c r="G1067" i="37"/>
  <c r="G1065" i="37"/>
  <c r="E269" i="3"/>
  <c r="B269" i="3" s="1"/>
  <c r="G1063" i="37"/>
  <c r="G1061" i="37"/>
  <c r="G1059" i="37"/>
  <c r="G1056" i="37"/>
  <c r="G1048" i="37"/>
  <c r="G1046" i="37"/>
  <c r="G1044" i="37"/>
  <c r="D75" i="27"/>
  <c r="C1040" i="37" s="1"/>
  <c r="F76" i="27"/>
  <c r="F69" i="27"/>
  <c r="G1033" i="37"/>
  <c r="G1031" i="37"/>
  <c r="G1029" i="37"/>
  <c r="G1028" i="37"/>
  <c r="F58" i="27"/>
  <c r="G1021" i="37"/>
  <c r="G1019" i="37"/>
  <c r="G1017" i="37"/>
  <c r="G1009" i="37"/>
  <c r="G1007" i="37"/>
  <c r="G998" i="37"/>
  <c r="G994" i="37"/>
  <c r="D18" i="27"/>
  <c r="C983" i="37" s="1"/>
  <c r="G988" i="37"/>
  <c r="G986" i="37"/>
  <c r="G985" i="37"/>
  <c r="G982" i="37"/>
  <c r="G981" i="37"/>
  <c r="G980" i="37"/>
  <c r="E5" i="3"/>
  <c r="B5" i="3" s="1"/>
  <c r="H173" i="3"/>
  <c r="G166" i="3"/>
  <c r="E166" i="3" s="1"/>
  <c r="B166" i="3" s="1"/>
  <c r="T158" i="3"/>
  <c r="G160" i="3" s="1"/>
  <c r="E160" i="3" s="1"/>
  <c r="B160" i="3" s="1"/>
  <c r="U6" i="3"/>
  <c r="J7" i="3" s="1"/>
  <c r="E260" i="3"/>
  <c r="B260" i="3" s="1"/>
  <c r="D204" i="1"/>
  <c r="C194" i="37" s="1"/>
  <c r="F205" i="3"/>
  <c r="B205" i="3" s="1"/>
  <c r="E42" i="3"/>
  <c r="B42" i="3" s="1"/>
  <c r="F177" i="1"/>
  <c r="D160" i="1"/>
  <c r="F138" i="1"/>
  <c r="E34" i="3"/>
  <c r="B34" i="3" s="1"/>
  <c r="G223" i="37"/>
  <c r="C1433" i="37"/>
  <c r="D13" i="33"/>
  <c r="C1425" i="37" s="1"/>
  <c r="D1372" i="37"/>
  <c r="E96" i="36"/>
  <c r="D1371" i="37" s="1"/>
  <c r="D1318" i="37"/>
  <c r="E42" i="36"/>
  <c r="D1317" i="37" s="1"/>
  <c r="D1288" i="37"/>
  <c r="E12" i="36"/>
  <c r="C1497" i="37"/>
  <c r="D30" i="30"/>
  <c r="C1486" i="37" s="1"/>
  <c r="G1486" i="37" s="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D1140" i="37" s="1"/>
  <c r="F195" i="27"/>
  <c r="C1204" i="37"/>
  <c r="F239" i="27"/>
  <c r="C1412" i="37"/>
  <c r="D136" i="36"/>
  <c r="C1411" i="37" s="1"/>
  <c r="H1389" i="37"/>
  <c r="G1389" i="37"/>
  <c r="C1372" i="37"/>
  <c r="D96" i="36"/>
  <c r="C1318" i="37"/>
  <c r="D42" i="36"/>
  <c r="H1295" i="37"/>
  <c r="C1288" i="37"/>
  <c r="D12" i="36"/>
  <c r="C1287" i="37" s="1"/>
  <c r="C1557" i="37"/>
  <c r="K59" i="42"/>
  <c r="F209" i="3"/>
  <c r="B209" i="3" s="1"/>
  <c r="I1439" i="37"/>
  <c r="I1437" i="37"/>
  <c r="I1435"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I1431" i="37"/>
  <c r="I1429" i="37"/>
  <c r="I1427" i="37"/>
  <c r="G1362" i="37"/>
  <c r="G1360" i="37"/>
  <c r="G1358" i="37"/>
  <c r="G1334" i="37"/>
  <c r="G1330" i="37"/>
  <c r="G1328" i="37"/>
  <c r="G1326" i="37"/>
  <c r="G1315" i="37"/>
  <c r="G1313" i="37"/>
  <c r="G1311" i="37"/>
  <c r="G1294" i="37"/>
  <c r="G1290"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607" i="37"/>
  <c r="G60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68" i="37"/>
  <c r="G62" i="37"/>
  <c r="G56" i="37"/>
  <c r="G48" i="37"/>
  <c r="G44" i="37"/>
  <c r="G42" i="37"/>
  <c r="G38" i="37"/>
  <c r="G32" i="37"/>
  <c r="G30" i="37"/>
  <c r="G28" i="37"/>
  <c r="G26" i="37"/>
  <c r="G17" i="37"/>
  <c r="G15"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208" i="37"/>
  <c r="H1208" i="37"/>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G1201" i="37"/>
  <c r="H1201" i="37"/>
  <c r="E254" i="27"/>
  <c r="D1219" i="37" s="1"/>
  <c r="G1458" i="37"/>
  <c r="H1458" i="37"/>
  <c r="H1412" i="37"/>
  <c r="G1412" i="37"/>
  <c r="G1397" i="37"/>
  <c r="G1381" i="37"/>
  <c r="H1381" i="37"/>
  <c r="H1364" i="37"/>
  <c r="G1348" i="37"/>
  <c r="H1348" i="37"/>
  <c r="G1325"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47" i="30" l="1"/>
  <c r="G291" i="3" s="1"/>
  <c r="E291" i="3" s="1"/>
  <c r="B291" i="3" s="1"/>
  <c r="H1486" i="37"/>
  <c r="E234" i="27"/>
  <c r="K46" i="42" s="1"/>
  <c r="H284" i="3"/>
  <c r="F151" i="27"/>
  <c r="G1040" i="37"/>
  <c r="F647" i="1"/>
  <c r="F204" i="1"/>
  <c r="F160" i="1"/>
  <c r="G106" i="37"/>
  <c r="F116" i="1"/>
  <c r="G1219" i="37"/>
  <c r="G287" i="3"/>
  <c r="F203" i="27"/>
  <c r="G282" i="3"/>
  <c r="C1116" i="37"/>
  <c r="G281" i="3"/>
  <c r="E281" i="3" s="1"/>
  <c r="B281" i="3" s="1"/>
  <c r="H1057" i="37"/>
  <c r="F92" i="27"/>
  <c r="H1040" i="37"/>
  <c r="D13" i="27"/>
  <c r="F18" i="27"/>
  <c r="G24" i="3"/>
  <c r="H24" i="3"/>
  <c r="I1448" i="37"/>
  <c r="I1451" i="37"/>
  <c r="I1455" i="37"/>
  <c r="I1461" i="37"/>
  <c r="I1464" i="37"/>
  <c r="G1049" i="37"/>
  <c r="H635" i="37"/>
  <c r="H1557" i="37"/>
  <c r="G1557" i="37"/>
  <c r="C1317" i="37"/>
  <c r="F42" i="36"/>
  <c r="C1371" i="37"/>
  <c r="F96" i="36"/>
  <c r="C213" i="37"/>
  <c r="H213" i="37" s="1"/>
  <c r="F223" i="1"/>
  <c r="C124" i="37"/>
  <c r="F134" i="1"/>
  <c r="H1497" i="37"/>
  <c r="G1497" i="37"/>
  <c r="E163" i="3"/>
  <c r="B163" i="3" s="1"/>
  <c r="H1104" i="37"/>
  <c r="C291" i="37"/>
  <c r="F302" i="1"/>
  <c r="D1287" i="37"/>
  <c r="K47" i="42"/>
  <c r="C1423" i="37"/>
  <c r="J51" i="42"/>
  <c r="G1510" i="37"/>
  <c r="H1510" i="37"/>
  <c r="C355" i="37"/>
  <c r="F366" i="1"/>
  <c r="C463" i="37"/>
  <c r="F475" i="1"/>
  <c r="D1425" i="37"/>
  <c r="E12" i="33"/>
  <c r="C1140" i="37"/>
  <c r="G284" i="3"/>
  <c r="F175" i="27"/>
  <c r="D174" i="27"/>
  <c r="I1452" i="37"/>
  <c r="I1462" i="37"/>
  <c r="C520" i="37"/>
  <c r="F532" i="1"/>
  <c r="D531" i="1"/>
  <c r="G513" i="37"/>
  <c r="H513" i="37"/>
  <c r="D3" i="37"/>
  <c r="E12" i="1"/>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E284" i="3" l="1"/>
  <c r="B284" i="3" s="1"/>
  <c r="C1503" i="37"/>
  <c r="H1503" i="37" s="1"/>
  <c r="K57" i="42"/>
  <c r="D1199" i="37"/>
  <c r="F13" i="27"/>
  <c r="E24" i="3"/>
  <c r="B24" i="3" s="1"/>
  <c r="H1116" i="37"/>
  <c r="J43" i="42"/>
  <c r="H1287" i="37"/>
  <c r="G1287" i="37"/>
  <c r="H124" i="37"/>
  <c r="G124" i="37"/>
  <c r="H1371" i="37"/>
  <c r="G1371" i="37"/>
  <c r="H1317" i="37"/>
  <c r="G131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G1503" i="37"/>
  <c r="B33" i="42"/>
  <c r="K6" i="37" s="1"/>
  <c r="H1423" i="37"/>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E262" i="3"/>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F417" i="1" l="1"/>
  <c r="G267" i="3"/>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K2" i="37" l="1"/>
  <c r="J3" i="3"/>
  <c r="I9" i="3" s="1"/>
  <c r="K29" i="37"/>
  <c r="L28" i="37"/>
  <c r="G8" i="3" s="1"/>
  <c r="E8" i="3" s="1"/>
  <c r="B8" i="3" s="1"/>
  <c r="H158" i="3"/>
  <c r="G158" i="3" s="1"/>
  <c r="E158" i="3" s="1"/>
  <c r="E4" i="1"/>
  <c r="L33" i="37" s="1"/>
  <c r="L29" i="37"/>
  <c r="H6" i="3"/>
  <c r="E6" i="3" s="1"/>
  <c r="K28" i="37"/>
  <c r="J6" i="42"/>
  <c r="I21" i="3" l="1"/>
  <c r="K16" i="3"/>
  <c r="H21" i="3"/>
  <c r="J15" i="3"/>
  <c r="I16" i="3"/>
  <c r="K14" i="3"/>
  <c r="L19" i="3"/>
  <c r="J11" i="3"/>
  <c r="K11" i="3"/>
  <c r="I12" i="3"/>
  <c r="H22" i="3"/>
  <c r="M19" i="3"/>
  <c r="J12" i="3"/>
  <c r="J16" i="3"/>
  <c r="G19" i="3"/>
  <c r="H20" i="3"/>
  <c r="G21" i="3"/>
  <c r="K13" i="3"/>
  <c r="K9" i="3"/>
  <c r="J14" i="3"/>
  <c r="E14" i="3" s="1"/>
  <c r="B14" i="3" s="1"/>
  <c r="I10" i="3"/>
  <c r="J10" i="3"/>
  <c r="M20" i="3"/>
  <c r="H19" i="3"/>
  <c r="M259" i="3"/>
  <c r="L259" i="3"/>
  <c r="G20" i="3"/>
  <c r="L20" i="3"/>
  <c r="G22" i="3"/>
  <c r="E22" i="3" s="1"/>
  <c r="B22" i="3" s="1"/>
  <c r="J17" i="3"/>
  <c r="J21" i="3"/>
  <c r="J13" i="3"/>
  <c r="J9" i="3"/>
  <c r="E9" i="3" s="1"/>
  <c r="B9" i="3" s="1"/>
  <c r="K17" i="3"/>
  <c r="K15" i="3"/>
  <c r="K12" i="3"/>
  <c r="K10" i="3"/>
  <c r="I17" i="3"/>
  <c r="E17" i="3" s="1"/>
  <c r="B17" i="3" s="1"/>
  <c r="I15" i="3"/>
  <c r="I13" i="3"/>
  <c r="E13" i="3" s="1"/>
  <c r="B13" i="3" s="1"/>
  <c r="I11" i="3"/>
  <c r="B6" i="3"/>
  <c r="B158" i="3"/>
  <c r="E23" i="3"/>
  <c r="E25" i="42" s="1"/>
  <c r="E16" i="3" l="1"/>
  <c r="B16" i="3" s="1"/>
  <c r="E21" i="3"/>
  <c r="B21" i="3" s="1"/>
  <c r="E11" i="3"/>
  <c r="B11" i="3" s="1"/>
  <c r="E15" i="3"/>
  <c r="B15" i="3" s="1"/>
  <c r="F20" i="3"/>
  <c r="E12" i="3"/>
  <c r="B12" i="3" s="1"/>
  <c r="E19" i="3"/>
  <c r="F19" i="3"/>
  <c r="E10" i="3"/>
  <c r="B10" i="3" s="1"/>
  <c r="E20" i="3"/>
  <c r="F259" i="3"/>
  <c r="F23" i="3" s="1"/>
  <c r="B19" i="3" l="1"/>
  <c r="B20" i="3"/>
  <c r="F18" i="3"/>
  <c r="F3" i="3" s="1"/>
  <c r="E4" i="3"/>
  <c r="E18" i="3"/>
  <c r="B259" i="3"/>
  <c r="E3" i="3" l="1"/>
  <c r="L30" i="37" s="1"/>
  <c r="H35" i="42" l="1"/>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<sst xmlns="http://schemas.openxmlformats.org/spreadsheetml/2006/main" count="4758" uniqueCount="4302">
  <si>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</si>
  <si>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</si>
  <si>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</si>
  <si>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</si>
  <si>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</si>
  <si>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</si>
  <si>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</si>
  <si>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</si>
  <si>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</si>
  <si>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</si>
  <si>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</si>
  <si>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</si>
  <si>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</si>
  <si>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</si>
  <si>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</si>
  <si>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</si>
  <si>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</si>
  <si>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</si>
  <si>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</si>
  <si>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</si>
  <si>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</si>
  <si>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</si>
  <si>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</si>
  <si>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</si>
  <si>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</si>
  <si>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</si>
  <si>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</si>
  <si>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</si>
  <si>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</si>
  <si>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</si>
  <si>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</si>
  <si>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</si>
  <si>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</si>
  <si>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</si>
  <si>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</si>
  <si>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</si>
  <si>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</si>
  <si>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</si>
  <si>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</si>
  <si>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</si>
  <si>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</si>
  <si>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</si>
  <si>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</si>
  <si>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</si>
  <si>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</si>
  <si>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</si>
  <si>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</si>
  <si>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</si>
  <si>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</si>
  <si>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</si>
  <si>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</si>
  <si>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</si>
  <si>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</si>
  <si>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</si>
  <si>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</si>
  <si>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</si>
  <si>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</si>
  <si>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</si>
  <si>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</si>
  <si>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</si>
  <si>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</si>
  <si>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</si>
  <si>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</si>
  <si>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</si>
  <si>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</si>
  <si>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</si>
  <si>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</si>
  <si>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</si>
  <si>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</si>
  <si>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</si>
  <si>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</si>
  <si>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</si>
  <si>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</si>
  <si>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</si>
  <si>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</si>
  <si>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</si>
  <si>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</si>
  <si>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</si>
  <si>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</si>
  <si>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</si>
  <si>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</si>
  <si>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</si>
  <si>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</si>
  <si>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</si>
  <si>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</si>
  <si>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</si>
  <si>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</si>
  <si>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</si>
  <si>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</si>
  <si>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</si>
  <si>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</si>
  <si>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</si>
  <si>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</si>
  <si>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</si>
  <si>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</si>
  <si>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</si>
  <si>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</si>
  <si>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</si>
  <si>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</si>
  <si>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</si>
  <si>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</si>
  <si>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</si>
  <si>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</si>
  <si>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</si>
  <si>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</si>
  <si>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</si>
  <si>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</si>
  <si>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</si>
  <si>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</si>
  <si>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</si>
  <si>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</si>
  <si>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</si>
  <si>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</si>
  <si>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</si>
  <si>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</si>
  <si>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</si>
  <si>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</si>
  <si>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</si>
  <si>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</si>
  <si>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</si>
  <si>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</si>
  <si>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</si>
  <si>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</si>
  <si>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</si>
  <si>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</si>
  <si>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</si>
  <si>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</si>
  <si>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</si>
  <si>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</si>
  <si>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</si>
  <si>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</si>
  <si>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</si>
  <si>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</si>
  <si>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</si>
  <si>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</si>
  <si>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</si>
  <si>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</si>
  <si>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</si>
  <si>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</si>
  <si>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</si>
  <si>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</si>
  <si>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</si>
  <si>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</si>
  <si>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</si>
  <si>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</si>
  <si>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</si>
  <si>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</si>
  <si>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</si>
  <si>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</si>
  <si>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</si>
  <si>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</si>
  <si>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</si>
  <si>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</si>
  <si>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</si>
  <si>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</si>
  <si>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</si>
  <si>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</si>
  <si>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</si>
  <si>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</si>
  <si>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</si>
  <si>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</si>
  <si>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</si>
  <si>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</si>
  <si>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</si>
  <si>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</si>
  <si>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</si>
  <si>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</si>
  <si>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</si>
  <si>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</si>
  <si>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</si>
  <si>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</si>
  <si>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</si>
  <si>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</si>
  <si>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</si>
  <si>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</si>
  <si>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</si>
  <si>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</si>
  <si>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</si>
  <si>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</si>
  <si>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</si>
  <si>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</si>
  <si>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</si>
  <si>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</si>
  <si>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</si>
  <si>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</si>
  <si>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</si>
  <si>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</si>
  <si>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</si>
  <si>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</si>
  <si>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</si>
  <si>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</si>
  <si>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</si>
  <si>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</si>
  <si>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</si>
  <si>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</si>
  <si>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</si>
  <si>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</si>
  <si>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</si>
  <si>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</si>
  <si>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</si>
  <si>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</si>
  <si>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</si>
  <si>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</si>
  <si>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</si>
  <si>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</si>
  <si>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</si>
  <si>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</si>
  <si>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</si>
  <si>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</si>
  <si>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</si>
  <si>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</si>
  <si>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</si>
  <si>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</si>
  <si>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</si>
  <si>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</si>
  <si>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</si>
  <si>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</si>
  <si>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</si>
  <si>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</si>
  <si>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</si>
  <si>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</si>
  <si>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</si>
  <si>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</si>
  <si>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</si>
  <si>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</si>
  <si>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</si>
  <si>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</si>
  <si>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</si>
  <si>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</si>
  <si>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</si>
  <si>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</si>
  <si>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</si>
  <si>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</si>
  <si>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</si>
  <si>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</si>
  <si>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</si>
  <si>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</si>
  <si>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</si>
  <si>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</si>
  <si>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</si>
  <si>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</si>
  <si>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</si>
  <si>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</si>
  <si>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</si>
  <si>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</si>
  <si>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</si>
  <si>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</si>
  <si>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</si>
  <si>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</si>
  <si>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</si>
  <si>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</si>
  <si>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</si>
  <si>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</si>
  <si>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</si>
  <si>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</si>
  <si>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</si>
  <si>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</si>
  <si>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</si>
  <si>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</si>
  <si>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</si>
  <si>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</si>
  <si>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</si>
  <si>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</si>
  <si>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</si>
  <si>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</si>
  <si>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</si>
  <si>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</si>
  <si>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</si>
  <si>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</si>
  <si>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</si>
  <si>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</si>
  <si>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</si>
  <si>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</si>
  <si>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</si>
  <si>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</si>
  <si>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</si>
  <si>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</si>
  <si>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</si>
  <si>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</si>
  <si>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</si>
  <si>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</si>
  <si>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</si>
  <si>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</si>
  <si>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</si>
  <si>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</si>
  <si>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</si>
  <si>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</si>
  <si>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</si>
  <si>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</si>
  <si>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</si>
  <si>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</si>
  <si>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</si>
  <si>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</si>
  <si>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</si>
  <si>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</si>
  <si>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</si>
  <si>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</si>
  <si>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</si>
  <si>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</si>
  <si>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</si>
  <si>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</si>
  <si>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</si>
  <si>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</si>
  <si>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</si>
  <si>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</si>
  <si>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</si>
  <si>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</si>
  <si>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</si>
  <si>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</si>
  <si>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</si>
  <si>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</si>
  <si>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</si>
  <si>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</si>
  <si>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</si>
  <si>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</si>
  <si>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</si>
  <si>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</si>
  <si>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</si>
  <si>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</si>
  <si>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</si>
  <si>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</si>
  <si>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</si>
  <si>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</si>
  <si>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</si>
  <si>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</si>
  <si>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</si>
  <si>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</si>
  <si>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</si>
  <si>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</si>
  <si>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</si>
  <si>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</si>
  <si>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</si>
  <si>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</si>
  <si>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</si>
  <si>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</si>
  <si>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</si>
  <si>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</si>
  <si>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</si>
  <si>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</si>
  <si>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</si>
  <si>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</si>
  <si>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</si>
  <si>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</si>
  <si>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</si>
  <si>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</si>
  <si>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</si>
  <si>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</si>
  <si>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</si>
  <si>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</si>
  <si>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</si>
  <si>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</si>
  <si>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</si>
  <si>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</si>
  <si>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</si>
  <si>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</si>
  <si>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</si>
  <si>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</si>
  <si>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</si>
  <si>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</si>
  <si>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</si>
  <si>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</si>
  <si>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</si>
  <si>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</si>
  <si>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</si>
  <si>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</si>
  <si>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</si>
  <si>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</si>
  <si>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</si>
  <si>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</si>
  <si>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</si>
  <si>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</si>
  <si>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</si>
  <si>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</si>
  <si>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</si>
  <si>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</si>
  <si>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</si>
  <si>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</si>
  <si>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</si>
  <si>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</si>
  <si>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</si>
  <si>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</si>
  <si>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</si>
  <si>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</si>
  <si>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</si>
  <si>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</si>
  <si>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</si>
  <si>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</si>
  <si>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</si>
  <si>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</si>
  <si>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</si>
  <si>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</si>
  <si>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</si>
  <si>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</si>
  <si>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</si>
  <si>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</si>
  <si>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</si>
  <si>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</si>
  <si>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</si>
  <si>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</si>
  <si>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</si>
  <si>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</si>
  <si>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</si>
  <si>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</si>
  <si>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</si>
  <si>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</si>
  <si>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</si>
  <si>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</si>
  <si>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</si>
  <si>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</si>
  <si>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</si>
  <si>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</si>
  <si>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</si>
  <si>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</si>
  <si>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</si>
  <si>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</si>
  <si>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</si>
  <si>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</si>
  <si>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</si>
  <si>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</si>
  <si>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</si>
  <si>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</si>
  <si>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</si>
  <si>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</si>
  <si>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</si>
  <si>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</si>
  <si>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</si>
  <si>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</si>
  <si>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</si>
  <si>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</si>
  <si>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</si>
  <si>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</si>
  <si>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</si>
  <si>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</si>
  <si>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</si>
  <si>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</si>
  <si>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</si>
  <si>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</si>
  <si>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</si>
  <si>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</si>
  <si>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</si>
  <si>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</si>
  <si>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</si>
  <si>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</si>
  <si>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</si>
  <si>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</si>
  <si>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</si>
  <si>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</si>
  <si>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</si>
  <si>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</si>
  <si>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</si>
  <si>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</si>
  <si>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</si>
  <si>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</si>
  <si>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</si>
  <si>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</si>
  <si>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</si>
  <si>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</si>
  <si>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</si>
  <si>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</si>
  <si>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</si>
  <si>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</si>
  <si>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</si>
  <si>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</si>
  <si>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</si>
  <si>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</si>
  <si>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</si>
  <si>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</si>
  <si>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</si>
  <si>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</si>
  <si>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</si>
  <si>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</si>
  <si>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</si>
  <si>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</si>
  <si>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</si>
  <si>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</si>
  <si>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</si>
  <si>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</si>
  <si>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</si>
  <si>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</si>
  <si>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</si>
  <si>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</si>
  <si>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</si>
  <si>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</si>
  <si>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</si>
  <si>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</si>
  <si>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</si>
  <si>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</si>
  <si>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</si>
  <si>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</si>
  <si>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</si>
  <si>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</si>
  <si>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</si>
  <si>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</si>
  <si>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</si>
  <si>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</si>
  <si>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</si>
  <si>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</si>
  <si>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</si>
  <si>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</si>
  <si>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</si>
  <si>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</si>
  <si>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</si>
  <si>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</si>
  <si>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</si>
  <si>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</si>
  <si>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</si>
  <si>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</si>
  <si>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</si>
  <si>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</si>
  <si>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</si>
  <si>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</si>
  <si>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</si>
  <si>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</si>
  <si>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</si>
  <si>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</si>
  <si>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</si>
  <si>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</si>
  <si>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</si>
  <si>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</si>
  <si>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</si>
  <si>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</si>
  <si>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</si>
  <si>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</si>
  <si>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</si>
  <si>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</si>
  <si>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</si>
  <si>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</si>
  <si>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</si>
  <si>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</si>
  <si>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</si>
  <si>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</si>
  <si>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</si>
  <si>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</si>
  <si>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</si>
  <si>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</si>
  <si>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</si>
  <si>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</si>
  <si>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</si>
  <si>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</si>
  <si>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</si>
  <si>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</si>
  <si>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</si>
  <si>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</si>
  <si>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</si>
  <si>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</si>
  <si>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</si>
  <si>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</si>
  <si>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</si>
  <si>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</si>
  <si>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</si>
  <si>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</si>
  <si>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</si>
  <si>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</si>
  <si>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</si>
  <si>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</si>
  <si>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</si>
  <si>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</si>
  <si>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</si>
  <si>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</si>
  <si>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</si>
  <si>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</si>
  <si>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</si>
  <si>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</si>
  <si>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</si>
  <si>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</si>
  <si>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</si>
  <si>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</si>
  <si>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</si>
  <si>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</si>
  <si>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</si>
  <si>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</si>
  <si>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</si>
  <si>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</si>
  <si>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</si>
  <si>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</si>
  <si>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</si>
  <si>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</si>
  <si>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</si>
  <si>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</si>
  <si>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</si>
  <si>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</si>
  <si>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</si>
  <si>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</si>
  <si>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</si>
  <si>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</si>
  <si>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</si>
  <si>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</si>
  <si>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</si>
  <si>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</si>
  <si>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</si>
  <si>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</si>
  <si>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</si>
  <si>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</si>
  <si>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</si>
  <si>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</si>
  <si>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</si>
  <si>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</si>
  <si>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</si>
  <si>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</si>
  <si>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</si>
  <si>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</si>
  <si>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</si>
  <si>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</si>
  <si>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</si>
  <si>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</si>
  <si>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</si>
  <si>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</si>
  <si>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</si>
  <si>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</si>
  <si>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</si>
  <si>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</si>
  <si>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</si>
  <si>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</si>
  <si>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</si>
  <si>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</si>
  <si>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</si>
  <si>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</si>
  <si>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</si>
  <si>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</si>
  <si>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</si>
  <si>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</si>
  <si>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</si>
  <si>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</si>
  <si>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</si>
  <si>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</si>
  <si>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</si>
  <si>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</si>
  <si>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</si>
  <si>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</si>
  <si>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</si>
  <si>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</si>
  <si>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</si>
  <si>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</si>
  <si>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</si>
  <si>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</si>
  <si>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</si>
  <si>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</si>
  <si>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</si>
  <si>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</si>
  <si>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</si>
  <si>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</si>
  <si>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</si>
  <si>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</si>
  <si>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</si>
  <si>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</si>
  <si>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</si>
  <si>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</si>
  <si>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</si>
  <si>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</si>
  <si>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</si>
  <si>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</si>
  <si>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</si>
  <si>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</si>
  <si>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</si>
  <si>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</si>
  <si>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</si>
  <si>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</si>
  <si>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</si>
  <si>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</si>
  <si>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</si>
  <si>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</si>
  <si>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</si>
  <si>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</si>
  <si>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</si>
  <si>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</si>
  <si>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</si>
  <si>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</si>
  <si>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</si>
  <si>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</si>
  <si>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</si>
  <si>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</si>
  <si>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</si>
  <si>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</si>
  <si>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</si>
  <si>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</si>
  <si>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</si>
  <si>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</si>
  <si>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</si>
  <si>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</si>
  <si>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</si>
  <si>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</si>
  <si>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</si>
  <si>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</si>
  <si>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</si>
  <si>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</si>
  <si>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</si>
  <si>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</si>
  <si>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</si>
  <si>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</si>
  <si>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</si>
  <si>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</si>
  <si>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</si>
  <si>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</si>
  <si>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</si>
  <si>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</si>
  <si>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</si>
  <si>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</si>
  <si>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</si>
  <si>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</si>
  <si>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</si>
  <si>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</si>
  <si>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</si>
  <si>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</si>
  <si>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</si>
  <si>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</si>
  <si>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</si>
  <si>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</si>
  <si>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</si>
  <si>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</si>
  <si>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</si>
  <si>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</si>
  <si>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</si>
  <si>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</si>
  <si>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</si>
  <si>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</si>
  <si>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</si>
  <si>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</si>
  <si>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</si>
  <si>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</si>
  <si>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</si>
  <si>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</si>
  <si>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</si>
  <si>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</si>
  <si>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</si>
  <si>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</si>
  <si>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</si>
  <si>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</si>
  <si>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</si>
  <si>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</si>
  <si>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</si>
  <si>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</si>
  <si>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</si>
  <si>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</si>
  <si>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</si>
  <si>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</si>
  <si>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</si>
  <si>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</si>
  <si>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</si>
  <si>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</si>
  <si>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</si>
  <si>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</si>
  <si>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</si>
  <si>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</si>
  <si>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</si>
  <si>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</si>
  <si>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</si>
  <si>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</si>
  <si>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</si>
  <si>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</si>
  <si>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</si>
  <si>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</si>
  <si>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</si>
  <si>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</si>
  <si>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</si>
  <si>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</si>
  <si>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</si>
  <si>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</si>
  <si>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</si>
  <si>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</si>
  <si>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</si>
  <si>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</si>
  <si>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</si>
  <si>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</si>
  <si>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</si>
  <si>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</si>
  <si>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</si>
  <si>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</si>
  <si>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</si>
  <si>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</si>
  <si>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</si>
  <si>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</si>
  <si>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</si>
  <si>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</si>
  <si>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</si>
  <si>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</si>
  <si>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</si>
  <si>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</si>
  <si>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</si>
  <si>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</si>
  <si>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</si>
  <si>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</si>
  <si>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</si>
  <si>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</si>
  <si>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</si>
  <si>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</si>
  <si>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</si>
  <si>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</si>
  <si>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</si>
  <si>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</si>
  <si>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</si>
  <si>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</si>
  <si>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</si>
  <si>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</si>
  <si>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</si>
  <si>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</si>
  <si>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</si>
  <si>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</si>
  <si>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</si>
  <si>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</si>
  <si>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</si>
  <si>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</si>
  <si>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</si>
  <si>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</si>
  <si>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</si>
  <si>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</si>
  <si>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</si>
  <si>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</si>
  <si>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</si>
  <si>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</si>
  <si>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</si>
  <si>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</si>
  <si>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</si>
  <si>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</si>
  <si>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</si>
  <si>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</si>
  <si>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</si>
  <si>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</si>
  <si>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</si>
  <si>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</si>
  <si>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</si>
  <si>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</si>
  <si>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</si>
  <si>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</si>
  <si>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</si>
  <si>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</si>
  <si>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</si>
  <si>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</si>
  <si>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</si>
  <si>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</si>
  <si>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</si>
  <si>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</si>
  <si>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</si>
  <si>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</si>
  <si>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</si>
  <si>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</si>
  <si>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</si>
  <si>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</si>
  <si>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</si>
  <si>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</si>
  <si>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</si>
  <si>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</si>
  <si>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</si>
  <si>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</si>
  <si>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</si>
  <si>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</si>
  <si>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</si>
  <si>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</si>
  <si>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</si>
  <si>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</si>
  <si>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</si>
  <si>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</si>
  <si>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</si>
  <si>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</si>
  <si>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</si>
  <si>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</si>
  <si>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</si>
  <si>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</si>
  <si>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</si>
  <si>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</si>
  <si>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</si>
  <si>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</si>
  <si>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</si>
  <si>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</si>
  <si>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</si>
  <si>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</si>
  <si>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</si>
  <si>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</si>
  <si>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</si>
  <si>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</si>
  <si>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</si>
  <si>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</si>
  <si>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</si>
  <si>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</si>
  <si>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</si>
  <si>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</si>
  <si>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</si>
  <si>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</si>
  <si>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</si>
  <si>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</si>
  <si>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</si>
  <si>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</si>
  <si>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</si>
  <si>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</si>
  <si>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</si>
  <si>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</si>
  <si>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</si>
  <si>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</si>
  <si>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</si>
  <si>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</si>
  <si>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</si>
  <si>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</si>
  <si>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</si>
  <si>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</si>
  <si>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</si>
  <si>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</si>
  <si>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</si>
  <si>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</si>
  <si>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</si>
  <si>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</si>
  <si>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</si>
  <si>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</si>
  <si>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</si>
  <si>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</si>
  <si>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</si>
  <si>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</si>
  <si>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</si>
  <si>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</si>
  <si>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</si>
  <si>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</si>
  <si>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</si>
  <si>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</si>
  <si>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</si>
  <si>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</si>
  <si>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</si>
  <si>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</si>
  <si>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</si>
  <si>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</si>
  <si>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</si>
  <si>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</si>
  <si>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</si>
  <si>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</si>
  <si>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</si>
  <si>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</si>
  <si>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</si>
  <si>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</si>
  <si>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</si>
  <si>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</si>
  <si>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</si>
  <si>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</si>
  <si>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</si>
  <si>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</si>
  <si>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</si>
  <si>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</si>
  <si>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</si>
  <si>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</si>
  <si>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</si>
  <si>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</si>
  <si>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</si>
  <si>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</si>
  <si>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</si>
  <si>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</si>
  <si>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</si>
  <si>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</si>
  <si>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</si>
  <si>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</si>
  <si>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</si>
  <si>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</si>
  <si>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</si>
  <si>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</si>
  <si>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</si>
  <si>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</si>
  <si>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</si>
  <si>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</si>
  <si>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</si>
  <si>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</si>
  <si>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</si>
  <si>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</si>
  <si>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</si>
  <si>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</si>
  <si>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</si>
  <si>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</si>
  <si>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</si>
  <si>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</si>
  <si>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</si>
  <si>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</si>
  <si>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</si>
  <si>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</si>
  <si>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</si>
  <si>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</si>
  <si>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</si>
  <si>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</si>
  <si>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</si>
  <si>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</si>
  <si>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</si>
  <si>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</si>
  <si>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</si>
  <si>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</si>
  <si>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</si>
  <si>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</si>
  <si>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</si>
  <si>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</si>
  <si>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</si>
  <si>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</si>
  <si>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</si>
  <si>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</si>
  <si>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</si>
  <si>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</si>
  <si>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</si>
  <si>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</si>
  <si>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</si>
  <si>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</si>
  <si>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</si>
  <si>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</si>
  <si>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</si>
  <si>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</si>
  <si>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</si>
  <si>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</si>
  <si>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</si>
  <si>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</si>
  <si>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</si>
  <si>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</si>
  <si>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</si>
  <si>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</si>
  <si>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</si>
  <si>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</si>
  <si>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</si>
  <si>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</si>
  <si>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</si>
  <si>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</si>
  <si>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</si>
  <si>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</si>
  <si>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</si>
  <si>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</si>
  <si>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</si>
  <si>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</si>
  <si>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</si>
  <si>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</si>
  <si>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</si>
  <si>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</si>
  <si>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</si>
  <si>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</si>
  <si>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</si>
  <si>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</si>
  <si>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</si>
  <si>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</si>
  <si>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</si>
  <si>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</si>
  <si>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</si>
  <si>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</si>
  <si>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</si>
  <si>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</si>
  <si>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</si>
  <si>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</si>
  <si>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</si>
  <si>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</si>
  <si>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</si>
  <si>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</si>
  <si>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</si>
  <si>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</si>
  <si>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</si>
  <si>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</si>
  <si>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</si>
  <si>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</si>
  <si>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</si>
  <si>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</si>
  <si>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</si>
  <si>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</si>
  <si>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</si>
  <si>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</si>
  <si>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</si>
  <si>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</si>
  <si>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</si>
  <si>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</si>
  <si>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</si>
  <si>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</si>
  <si>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</si>
  <si>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</si>
  <si>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</si>
  <si>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</si>
  <si>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</si>
  <si>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</si>
  <si>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</si>
  <si>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</si>
  <si>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</si>
  <si>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</si>
  <si>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</si>
  <si>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</si>
  <si>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</si>
  <si>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</si>
  <si>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</si>
  <si>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</si>
  <si>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</si>
  <si>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</si>
  <si>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</si>
  <si>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</si>
  <si>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</si>
  <si>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</si>
  <si>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</si>
  <si>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</si>
  <si>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</si>
  <si>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</si>
  <si>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</si>
  <si>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</si>
  <si>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</si>
  <si>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</si>
  <si>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</si>
  <si>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</si>
  <si>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</si>
  <si>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</si>
  <si>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</si>
  <si>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</si>
  <si>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</si>
  <si>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</si>
  <si>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</si>
  <si>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</si>
  <si>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</si>
  <si>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</si>
  <si>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</si>
  <si>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</si>
  <si>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</si>
  <si>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</si>
  <si>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</si>
  <si>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</si>
  <si>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</si>
  <si>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</si>
  <si>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</si>
  <si>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</si>
  <si>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</si>
  <si>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</si>
  <si>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</si>
  <si>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</si>
  <si>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</si>
  <si>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</si>
  <si>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</si>
  <si>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</si>
  <si>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</si>
  <si>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</si>
  <si>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</si>
  <si>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</si>
  <si>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</si>
  <si>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</si>
  <si>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</si>
  <si>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</si>
  <si>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</si>
  <si>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</si>
  <si>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</si>
  <si>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</si>
  <si>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</si>
  <si>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</si>
  <si>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</si>
  <si>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</si>
  <si>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</si>
  <si>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</si>
  <si>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</si>
  <si>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</si>
  <si>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</si>
  <si>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</si>
  <si>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</si>
  <si>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</si>
  <si>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</si>
  <si>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</si>
  <si>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</si>
  <si>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</si>
  <si>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</si>
  <si>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</si>
  <si>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</si>
  <si>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</si>
  <si>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</si>
  <si>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</si>
  <si>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</si>
  <si>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</si>
  <si>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</si>
  <si>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</si>
  <si>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</si>
  <si>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</si>
  <si>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</si>
  <si>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</si>
  <si>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</si>
  <si>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</si>
  <si>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</si>
  <si>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</si>
  <si>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</si>
  <si>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</si>
  <si>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</si>
  <si>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</si>
  <si>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</si>
  <si>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</si>
  <si>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</si>
  <si>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</si>
  <si>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</si>
  <si>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</si>
  <si>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</si>
  <si>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</si>
  <si>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</si>
  <si>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</si>
  <si>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</si>
  <si>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</si>
  <si>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</si>
  <si>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</si>
  <si>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</si>
  <si>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</si>
  <si>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</si>
  <si>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</si>
  <si>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</si>
  <si>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</si>
  <si>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</si>
  <si>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</si>
  <si>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</si>
  <si>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</si>
  <si>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</si>
  <si>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</si>
  <si>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</si>
  <si>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</si>
  <si>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</si>
  <si>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</si>
  <si>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</si>
  <si>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</si>
  <si>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</si>
  <si>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</si>
  <si>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</si>
  <si>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</si>
  <si>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</si>
  <si>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</si>
  <si>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</si>
  <si>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</si>
  <si>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</si>
  <si>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</si>
  <si>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</si>
  <si>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</si>
  <si>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</si>
  <si>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</si>
  <si>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</si>
  <si>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</si>
  <si>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</si>
  <si>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</si>
  <si>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</si>
  <si>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</si>
  <si>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</si>
  <si>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</si>
  <si>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</si>
  <si>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</si>
  <si>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</si>
  <si>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</si>
  <si>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</si>
  <si>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</si>
  <si>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</si>
  <si>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</si>
  <si>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</si>
  <si>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</si>
  <si>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</si>
  <si>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</si>
  <si>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</si>
  <si>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</si>
  <si>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</si>
  <si>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</si>
  <si>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</si>
  <si>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</si>
  <si>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</si>
  <si>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</si>
  <si>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</si>
  <si>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</si>
  <si>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</si>
  <si>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</si>
  <si>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</si>
  <si>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</si>
  <si>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</si>
  <si>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</si>
  <si>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</si>
  <si>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</si>
  <si>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</si>
  <si>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</si>
  <si>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</si>
  <si>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</si>
  <si>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</si>
  <si>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</si>
  <si>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</si>
  <si>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</si>
  <si>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</si>
  <si>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</si>
  <si>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</si>
  <si>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</si>
  <si>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</si>
  <si>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</si>
  <si>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</si>
  <si>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</si>
  <si>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</si>
  <si>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</si>
  <si>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</si>
  <si>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</si>
  <si>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</si>
  <si>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</si>
  <si>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</si>
  <si>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</si>
  <si>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</si>
  <si>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</si>
  <si>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</si>
  <si>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</si>
  <si>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</si>
  <si>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</si>
  <si>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</si>
  <si>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</si>
  <si>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</si>
  <si>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</si>
  <si>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</si>
  <si>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</si>
  <si>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</si>
  <si>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</si>
  <si>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</si>
  <si>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</si>
  <si>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</si>
  <si>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</si>
  <si>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</si>
  <si>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</si>
  <si>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</si>
  <si>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</si>
  <si>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</si>
  <si>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</si>
  <si>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</si>
  <si>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</si>
  <si>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</si>
  <si>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</si>
  <si>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</si>
  <si>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</si>
  <si>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</si>
  <si>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</si>
  <si>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</si>
  <si>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</si>
  <si>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</si>
  <si>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</si>
  <si>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</si>
  <si>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</si>
  <si>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</si>
  <si>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</si>
  <si>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</si>
  <si>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</si>
  <si>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</si>
  <si>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</si>
  <si>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</si>
  <si>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</si>
  <si>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</si>
  <si>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</si>
  <si>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</si>
  <si>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</si>
  <si>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</si>
  <si>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</si>
  <si>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</si>
  <si>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</si>
  <si>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</si>
  <si>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</si>
  <si>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</si>
  <si>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</si>
  <si>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</si>
  <si>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</si>
  <si>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</si>
  <si>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</si>
  <si>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</si>
  <si>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</si>
  <si>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</si>
  <si>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</si>
  <si>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</si>
  <si>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</si>
  <si>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</si>
  <si>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</si>
  <si>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</si>
  <si>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</si>
  <si>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</si>
  <si>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</si>
  <si>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</si>
  <si>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</si>
  <si>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</si>
  <si>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</si>
  <si>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</si>
  <si>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</si>
  <si>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</si>
  <si>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</si>
  <si>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</si>
  <si>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</si>
  <si>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</si>
  <si>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</si>
  <si>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</si>
  <si>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</si>
  <si>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</si>
  <si>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</si>
  <si>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</si>
  <si>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</si>
  <si>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</si>
  <si>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</si>
  <si>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</si>
  <si>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</si>
  <si>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</si>
  <si>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</si>
  <si>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</si>
  <si>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</si>
  <si>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</si>
  <si>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</si>
  <si>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</si>
  <si>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</si>
  <si>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</si>
  <si>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</si>
  <si>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</si>
  <si>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</si>
  <si>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</si>
  <si>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</si>
  <si>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</si>
  <si>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</si>
  <si>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</si>
  <si>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</si>
  <si>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</si>
  <si>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</si>
  <si>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</si>
  <si>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</si>
  <si>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</si>
  <si>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</si>
  <si>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</si>
  <si>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</si>
  <si>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</si>
  <si>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</si>
  <si>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</si>
  <si>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</si>
  <si>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</si>
  <si>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</si>
  <si>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</si>
  <si>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</si>
  <si>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</si>
  <si>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</si>
  <si>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</si>
  <si>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</si>
  <si>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</si>
  <si>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</si>
  <si>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</si>
  <si>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</si>
  <si>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</si>
  <si>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</si>
  <si>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</si>
  <si>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</si>
  <si>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</si>
  <si>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</si>
  <si>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</si>
  <si>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</si>
  <si>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</si>
  <si>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</si>
  <si>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</si>
  <si>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</si>
  <si>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</si>
  <si>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</si>
  <si>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</si>
  <si>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</si>
  <si>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</si>
  <si>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</si>
  <si>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</si>
  <si>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</si>
  <si>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</si>
  <si>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</si>
  <si>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</si>
  <si>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</si>
  <si>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</si>
  <si>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</si>
  <si>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</si>
  <si>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</si>
  <si>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</si>
  <si>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</si>
  <si>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</si>
  <si>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</si>
  <si>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</si>
  <si>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</si>
  <si>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</si>
  <si>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</si>
  <si>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</si>
  <si>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</si>
  <si>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</si>
  <si>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</si>
  <si>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</si>
  <si>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</si>
  <si>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</si>
  <si>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</si>
  <si>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</si>
  <si>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</si>
  <si>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</si>
  <si>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</si>
  <si>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</si>
  <si>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</si>
  <si>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</si>
  <si>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</si>
  <si>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</si>
  <si>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</si>
  <si>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</si>
  <si>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</si>
  <si>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</si>
  <si>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</si>
  <si>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</si>
  <si>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</si>
  <si>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</si>
  <si>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</si>
  <si>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</si>
  <si>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</si>
  <si>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</si>
  <si>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</si>
  <si>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</si>
  <si>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</si>
  <si>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</si>
  <si>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</si>
  <si>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</si>
  <si>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</si>
  <si>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</si>
  <si>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</si>
  <si>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</si>
  <si>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</si>
  <si>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</si>
  <si>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</si>
  <si>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</si>
  <si>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</si>
  <si>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</si>
  <si>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</si>
  <si>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</si>
  <si>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</si>
  <si>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</si>
  <si>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</si>
  <si>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</si>
  <si>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</si>
  <si>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</si>
  <si>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</si>
  <si>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</si>
  <si>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</si>
  <si>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</si>
  <si>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</si>
  <si>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</si>
  <si>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</si>
  <si>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</si>
  <si>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</si>
  <si>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</si>
  <si>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</si>
  <si>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</si>
  <si>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</si>
  <si>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</si>
  <si>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</si>
  <si>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</si>
  <si>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</si>
  <si>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</si>
  <si>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</si>
  <si>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</si>
  <si>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</si>
  <si>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</si>
  <si>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</si>
  <si>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</si>
  <si>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</si>
  <si>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</si>
  <si>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</si>
  <si>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</si>
  <si>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</si>
  <si>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</si>
  <si>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</si>
  <si>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</si>
  <si>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</si>
  <si>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</si>
  <si>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</si>
  <si>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</si>
  <si>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</si>
  <si>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</si>
  <si>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</si>
  <si>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</si>
  <si>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</si>
  <si>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</si>
  <si>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</si>
  <si>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</si>
  <si>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</si>
  <si>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</si>
  <si>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</si>
  <si>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</si>
  <si>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</si>
  <si>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</si>
  <si>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</si>
  <si>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</si>
  <si>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</si>
  <si>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</si>
  <si>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</si>
  <si>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</si>
  <si>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</si>
  <si>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</si>
  <si>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</si>
  <si>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</si>
  <si>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</si>
  <si>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</si>
  <si>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</si>
  <si>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</si>
  <si>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</si>
  <si>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</si>
  <si>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</si>
  <si>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</si>
  <si>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</si>
  <si>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</si>
  <si>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</si>
  <si>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</si>
  <si>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</si>
  <si>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</si>
  <si>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</si>
  <si>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</si>
  <si>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</si>
  <si>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</si>
  <si>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</si>
  <si>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</si>
  <si>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</si>
  <si>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</si>
  <si>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</si>
  <si>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</si>
  <si>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</si>
  <si>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</si>
  <si>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</si>
  <si>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</si>
  <si>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</si>
  <si>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</si>
  <si>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</si>
  <si>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</si>
  <si>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</si>
  <si>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</si>
  <si>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</si>
  <si>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</si>
  <si>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</si>
  <si>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</si>
  <si>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</si>
  <si>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</si>
  <si>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</si>
  <si>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</si>
  <si>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</si>
  <si>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</si>
  <si>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</si>
  <si>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</si>
  <si>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</si>
  <si>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</si>
  <si>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</si>
  <si>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</si>
  <si>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</si>
  <si>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</si>
  <si>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</si>
  <si>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</si>
  <si>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</si>
  <si>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</si>
  <si>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</si>
  <si>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</si>
  <si>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</si>
  <si>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</si>
  <si>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</si>
  <si>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</si>
  <si>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</si>
  <si>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</si>
  <si>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</si>
  <si>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</si>
  <si>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</si>
  <si>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</si>
  <si>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</si>
  <si>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</si>
  <si>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</si>
  <si>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</si>
  <si>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</si>
  <si>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</si>
  <si>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</si>
  <si>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</si>
  <si>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</si>
  <si>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</si>
  <si>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</si>
  <si>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</si>
  <si>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</si>
  <si>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</si>
  <si>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</si>
  <si>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</si>
  <si>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</si>
  <si>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</si>
  <si>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</si>
  <si>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</si>
  <si>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</si>
  <si>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</si>
  <si>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</si>
  <si>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</si>
  <si>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</si>
  <si>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</si>
  <si>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</si>
  <si>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</si>
  <si>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</si>
  <si>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</si>
  <si>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</si>
  <si>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</si>
  <si>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</si>
  <si>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</si>
  <si>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</si>
  <si>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</si>
  <si>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</si>
  <si>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</si>
  <si>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</si>
  <si>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</si>
  <si>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</si>
  <si>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</si>
  <si>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</si>
  <si>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</si>
  <si>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</si>
  <si>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</si>
  <si>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</si>
  <si>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</si>
  <si>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</si>
  <si>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</si>
  <si>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</si>
  <si>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</si>
  <si>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</si>
  <si>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</si>
  <si>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</si>
  <si>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</si>
  <si>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</si>
  <si>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</si>
  <si>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</si>
  <si>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</si>
  <si>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</si>
  <si>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</si>
  <si>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</si>
  <si>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</si>
  <si>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</si>
  <si>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</si>
  <si>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</si>
  <si>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</si>
  <si>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</si>
  <si>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</si>
  <si>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</si>
  <si>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</si>
  <si>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</si>
  <si>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</si>
  <si>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</si>
  <si>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</si>
  <si>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</si>
  <si>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</si>
  <si>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</si>
  <si>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</si>
  <si>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</si>
  <si>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</si>
  <si>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</si>
  <si>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</si>
  <si>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</si>
  <si>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</si>
  <si>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</si>
  <si>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</si>
  <si>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</si>
  <si>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</si>
  <si>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</si>
  <si>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</si>
  <si>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</si>
  <si>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</si>
  <si>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</si>
  <si>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</si>
  <si>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</si>
  <si>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</si>
  <si>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</si>
  <si>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</si>
  <si>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</si>
  <si>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</si>
  <si>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</si>
  <si>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</si>
  <si>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</si>
  <si>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</si>
  <si>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</si>
  <si>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</si>
  <si>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</si>
  <si>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</si>
  <si>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</si>
  <si>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</si>
  <si>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</si>
  <si>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</si>
  <si>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</si>
  <si>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</si>
  <si>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</si>
  <si>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</si>
  <si>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</si>
  <si>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</si>
  <si>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</si>
  <si>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</si>
  <si>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</si>
  <si>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</si>
  <si>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</si>
  <si>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</si>
  <si>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</si>
  <si>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</si>
  <si>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</si>
  <si>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</si>
  <si>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</si>
  <si>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</si>
  <si>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</si>
  <si>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</si>
  <si>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</si>
  <si>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</si>
  <si>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</si>
  <si>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</si>
  <si>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</si>
  <si>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</si>
  <si>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</si>
  <si>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</si>
  <si>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</si>
  <si>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</si>
  <si>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</si>
  <si>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</si>
  <si>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</si>
  <si>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</si>
  <si>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</si>
  <si>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</si>
  <si>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</si>
  <si>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</si>
  <si>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</si>
  <si>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</si>
  <si>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</si>
  <si>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</si>
  <si>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</si>
  <si>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</si>
  <si>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</si>
  <si>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</si>
  <si>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</si>
  <si>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</si>
  <si>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</si>
  <si>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</si>
  <si>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</si>
  <si>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</si>
  <si>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</si>
  <si>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</si>
  <si>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</si>
  <si>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</si>
  <si>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</si>
  <si>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</si>
  <si>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</si>
  <si>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</si>
  <si>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</si>
  <si>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</si>
  <si>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</si>
  <si>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</si>
  <si>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</si>
  <si>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</si>
  <si>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</si>
  <si>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</si>
  <si>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</si>
  <si>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</si>
  <si>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</si>
  <si>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</si>
  <si>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</si>
  <si>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</si>
  <si>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</si>
  <si>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</si>
  <si>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</si>
  <si>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</si>
  <si>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</si>
  <si>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</si>
  <si>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</si>
  <si>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</si>
  <si>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</si>
  <si>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</si>
  <si>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</si>
  <si>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</si>
  <si>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</si>
  <si>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</si>
  <si>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</si>
  <si>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</si>
  <si>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</si>
  <si>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</si>
  <si>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</si>
  <si>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</si>
  <si>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</si>
  <si>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</si>
  <si>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</si>
  <si>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</si>
  <si>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</si>
  <si>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</si>
  <si>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</si>
  <si>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</si>
  <si>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</si>
  <si>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</si>
  <si>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</si>
  <si>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</si>
  <si>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</si>
  <si>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</si>
  <si>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</si>
  <si>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</si>
  <si>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</si>
  <si>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</si>
  <si>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</si>
  <si>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</si>
  <si>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</si>
  <si>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</si>
  <si>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</si>
  <si>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</si>
  <si>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</si>
  <si>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</si>
  <si>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</si>
  <si>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</si>
  <si>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</si>
  <si>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</si>
  <si>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</si>
  <si>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</si>
  <si>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</si>
  <si>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</si>
  <si>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</si>
  <si>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</si>
  <si>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</si>
  <si>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</si>
  <si>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</si>
  <si>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</si>
  <si>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</si>
  <si>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</si>
  <si>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</si>
  <si>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</si>
  <si>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</si>
  <si>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</si>
  <si>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</si>
  <si>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</si>
  <si>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</si>
  <si>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</si>
  <si>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</si>
  <si>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</si>
  <si>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</si>
  <si>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</si>
  <si>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</si>
  <si>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</si>
  <si>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</si>
  <si>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</si>
  <si>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</si>
  <si>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</si>
  <si>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</si>
  <si>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</si>
  <si>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</si>
  <si>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</si>
  <si>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</si>
  <si>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</si>
  <si>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</si>
  <si>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</si>
  <si>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</si>
  <si>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</si>
  <si>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</si>
  <si>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</si>
  <si>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</si>
  <si>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</si>
  <si>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</si>
  <si>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</si>
  <si>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</si>
  <si>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</si>
  <si>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</si>
  <si>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</si>
  <si>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</si>
  <si>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</si>
  <si>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</si>
  <si>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</si>
  <si>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</si>
  <si>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</si>
  <si>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</si>
  <si>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</si>
  <si>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</si>
  <si>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</si>
  <si>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</si>
  <si>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</si>
  <si>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</si>
  <si>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</si>
  <si>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</si>
  <si>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</si>
  <si>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</si>
  <si>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</si>
  <si>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</si>
  <si>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</si>
  <si>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</si>
  <si>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</si>
  <si>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</si>
  <si>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</si>
  <si>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</si>
  <si>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</si>
  <si>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</si>
  <si>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</si>
  <si>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</si>
  <si>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</si>
  <si>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</si>
  <si>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</si>
  <si>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</si>
  <si>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</si>
  <si>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</si>
  <si>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</si>
  <si>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</si>
  <si>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</si>
  <si>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</si>
  <si>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</si>
  <si>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</si>
  <si>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</si>
  <si>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</si>
  <si>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</si>
  <si>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</si>
  <si>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</si>
  <si>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</si>
  <si>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</si>
  <si>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</si>
  <si>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</si>
  <si>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</si>
  <si>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</si>
  <si>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</si>
  <si>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</si>
  <si>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</si>
  <si>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</si>
  <si>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</si>
  <si>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</si>
  <si>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</si>
  <si>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</si>
  <si>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</si>
  <si>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</si>
  <si>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</si>
  <si>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</si>
  <si>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</si>
  <si>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</si>
  <si>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</si>
  <si>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</si>
  <si>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</si>
  <si>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</si>
  <si>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</si>
  <si>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</si>
  <si>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</si>
  <si>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</si>
  <si>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</si>
  <si>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</si>
  <si>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</si>
  <si>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</si>
  <si>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</si>
  <si>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</si>
  <si>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</si>
  <si>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</si>
  <si>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</si>
  <si>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</si>
  <si>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</si>
  <si>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</si>
  <si>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</si>
  <si>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</si>
  <si>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</si>
  <si>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</si>
  <si>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</si>
  <si>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</si>
  <si>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</si>
  <si>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</si>
  <si>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</si>
  <si>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</si>
  <si>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</si>
  <si>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</si>
  <si>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</si>
  <si>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</si>
  <si>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</si>
  <si>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</si>
  <si>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</si>
  <si>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</si>
  <si>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</si>
  <si>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</si>
  <si>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</si>
  <si>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</si>
  <si>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</si>
  <si>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</si>
  <si>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</si>
  <si>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</si>
  <si>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</si>
  <si>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</si>
  <si>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</si>
  <si>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</si>
  <si>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</si>
  <si>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</si>
  <si>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</si>
  <si>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</si>
  <si>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</si>
  <si>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</si>
  <si>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</si>
  <si>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</si>
  <si>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</si>
  <si>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</si>
  <si>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</si>
  <si>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</si>
  <si>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</si>
  <si>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</si>
  <si>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</si>
  <si>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</si>
  <si>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</si>
  <si>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</si>
  <si>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</si>
  <si>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</si>
  <si>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</si>
  <si>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</si>
  <si>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</si>
  <si>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</si>
  <si>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</si>
  <si>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</si>
  <si>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</si>
  <si>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</si>
  <si>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</si>
  <si>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</si>
  <si>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</si>
  <si>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</si>
  <si>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</si>
  <si>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</si>
  <si>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</si>
  <si>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</si>
  <si>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</si>
  <si>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</si>
  <si>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</si>
  <si>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</si>
  <si>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</si>
  <si>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</si>
  <si>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</si>
  <si>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</si>
  <si>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</si>
  <si>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</si>
  <si>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</si>
  <si>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</si>
  <si>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</si>
  <si>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</si>
  <si>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</si>
  <si>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</si>
  <si>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</si>
  <si>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</si>
  <si>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</si>
  <si>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</si>
  <si>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</si>
  <si>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</si>
  <si>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</si>
  <si>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</si>
  <si>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</si>
  <si>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</si>
  <si>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</si>
  <si>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</si>
  <si>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</si>
  <si>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</si>
  <si>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</si>
  <si>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</si>
  <si>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</si>
  <si>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</si>
  <si>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</si>
  <si>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</si>
  <si>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</si>
  <si>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</si>
  <si>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</si>
  <si>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</si>
  <si>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</si>
  <si>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</si>
  <si>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</si>
  <si>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</si>
  <si>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</si>
  <si>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</si>
  <si>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</si>
  <si>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</si>
  <si>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</si>
  <si>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</si>
  <si>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</si>
  <si>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</si>
  <si>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</si>
  <si>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</si>
  <si>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</si>
  <si>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</si>
  <si>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</si>
  <si>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</si>
  <si>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</si>
  <si>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</si>
  <si>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</si>
  <si>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</si>
  <si>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</si>
  <si>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</si>
  <si>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</si>
  <si>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</si>
  <si>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</si>
  <si>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</si>
  <si>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</si>
  <si>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</si>
  <si>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</si>
  <si>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</si>
  <si>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</si>
  <si>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</si>
  <si>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</si>
  <si>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</si>
  <si>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</si>
  <si>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</si>
  <si>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</si>
  <si>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</si>
  <si>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</si>
  <si>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</si>
  <si>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</si>
  <si>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</si>
  <si>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</si>
  <si>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</si>
  <si>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</si>
  <si>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</si>
  <si>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</si>
  <si>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</si>
  <si>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</si>
  <si>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</si>
  <si>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</si>
  <si>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</si>
  <si>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</si>
  <si>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</si>
  <si>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</si>
  <si>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</si>
  <si>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</si>
  <si>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</si>
  <si>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</si>
  <si>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</si>
  <si>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</si>
  <si>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</si>
  <si>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</si>
  <si>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</si>
  <si>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</si>
  <si>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</si>
  <si>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</si>
  <si>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</si>
  <si>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</si>
  <si>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</si>
  <si>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</si>
  <si>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</si>
  <si>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</si>
  <si>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</si>
  <si>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</si>
  <si>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</si>
  <si>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</si>
  <si>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</si>
  <si>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</si>
  <si>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</si>
  <si>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</si>
  <si>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</si>
  <si>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</si>
  <si>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</si>
  <si>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</si>
  <si>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</si>
  <si>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</si>
  <si>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</si>
  <si>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</si>
  <si>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</si>
  <si>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</si>
  <si>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</si>
  <si>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</si>
  <si>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</si>
  <si>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</si>
  <si>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</si>
  <si>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</si>
  <si>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</si>
  <si>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</si>
  <si>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</si>
  <si>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</si>
  <si>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</si>
  <si>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</si>
  <si>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</si>
  <si>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</si>
  <si>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</si>
  <si>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</si>
  <si>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</si>
  <si>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</si>
  <si>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</si>
  <si>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</si>
  <si>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</si>
  <si>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</si>
  <si>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</si>
  <si>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</si>
  <si>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</si>
  <si>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</si>
  <si>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</si>
  <si>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</si>
  <si>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</si>
  <si>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</si>
  <si>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</si>
  <si>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</si>
  <si>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</si>
  <si>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</si>
  <si>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</si>
  <si>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</si>
  <si>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</si>
  <si>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</si>
  <si>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</si>
  <si>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</si>
  <si>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</si>
  <si>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</si>
  <si>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</si>
  <si>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</si>
  <si>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</si>
  <si>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</si>
  <si>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</si>
  <si>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</si>
  <si>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</si>
  <si>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</si>
  <si>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</si>
  <si>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</si>
  <si>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</si>
  <si>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</si>
  <si>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</si>
  <si>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</si>
  <si>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</si>
  <si>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</si>
  <si>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</si>
  <si>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</si>
  <si>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</si>
  <si>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</si>
  <si>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</si>
  <si>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</si>
  <si>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</si>
  <si>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</si>
  <si>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</si>
  <si>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</si>
  <si>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</si>
  <si>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</si>
  <si>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</si>
  <si>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</si>
  <si>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</si>
  <si>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</si>
  <si>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</si>
  <si>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</si>
  <si>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</si>
  <si>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</si>
  <si>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</si>
  <si>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</si>
  <si>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</si>
  <si>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</si>
  <si>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</si>
  <si>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</si>
  <si>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</si>
  <si>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</si>
  <si>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</si>
  <si>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</si>
  <si>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</si>
  <si>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</si>
  <si>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</si>
  <si>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</si>
  <si>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</si>
  <si>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</si>
  <si>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</si>
  <si>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</si>
  <si>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</si>
  <si>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</si>
  <si>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</si>
  <si>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</si>
  <si>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</si>
  <si>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</si>
  <si>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</si>
  <si>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</si>
  <si>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</si>
  <si>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</si>
  <si>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</si>
  <si>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</si>
  <si>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</si>
  <si>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</si>
  <si>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</si>
  <si>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</si>
  <si>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</si>
  <si>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</si>
  <si>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</si>
  <si>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</si>
  <si>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</si>
  <si>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</si>
  <si>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</si>
  <si>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</si>
  <si>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</si>
  <si>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</si>
  <si>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</si>
  <si>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</si>
  <si>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</si>
  <si>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</si>
  <si>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</si>
  <si>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</si>
  <si>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</si>
  <si>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</si>
  <si>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</si>
  <si>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</si>
  <si>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</si>
  <si>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</si>
  <si>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</si>
  <si>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</si>
  <si>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</si>
  <si>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</si>
  <si>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</si>
  <si>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</si>
  <si>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</si>
  <si>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</si>
  <si>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</si>
  <si>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</si>
  <si>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</si>
  <si>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</si>
  <si>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</si>
  <si>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</si>
  <si>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</si>
  <si>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</si>
  <si>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</si>
  <si>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</si>
  <si>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</si>
  <si>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</si>
  <si>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</si>
  <si>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</si>
  <si>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</si>
  <si>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</si>
  <si>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</si>
  <si>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</si>
  <si>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</si>
  <si>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</si>
  <si>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</si>
  <si>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</si>
  <si>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</si>
  <si>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</si>
  <si>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</si>
  <si>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</si>
  <si>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</si>
  <si>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</si>
  <si>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</si>
  <si>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</si>
  <si>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</si>
  <si>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</si>
  <si>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</si>
  <si>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</si>
  <si>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</si>
  <si>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</si>
  <si>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</si>
  <si>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</si>
  <si>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</si>
  <si>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</si>
  <si>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</si>
  <si>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</si>
  <si>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</si>
  <si>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</si>
  <si>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</si>
  <si>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</si>
  <si>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</si>
  <si>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</si>
  <si>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</si>
  <si>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</si>
  <si>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</si>
  <si>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</si>
  <si>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</si>
  <si>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</si>
  <si>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</si>
  <si>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</si>
  <si>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</si>
  <si>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</si>
  <si>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</si>
  <si>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</si>
  <si>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</si>
  <si>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</si>
  <si>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</si>
  <si>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</si>
  <si>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</si>
  <si>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</si>
  <si>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</si>
  <si>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</si>
  <si>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</si>
  <si>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</si>
  <si>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</si>
  <si>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</si>
  <si>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</si>
  <si>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</si>
  <si>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</si>
  <si>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</si>
  <si>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</si>
  <si>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</si>
  <si>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</si>
  <si>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</si>
  <si>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</si>
  <si>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</si>
  <si>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</si>
  <si>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</si>
  <si>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</si>
  <si>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</si>
  <si>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</si>
  <si>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</si>
  <si>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</si>
  <si>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</si>
  <si>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</si>
  <si>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</si>
  <si>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</si>
  <si>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</si>
  <si>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</si>
  <si>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</si>
  <si>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</si>
  <si>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</si>
  <si>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</si>
  <si>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</si>
  <si>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</si>
  <si>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</si>
  <si>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</si>
  <si>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</si>
  <si>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</si>
  <si>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</si>
  <si>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</si>
  <si>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</si>
  <si>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</si>
  <si>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</si>
  <si>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</si>
  <si>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</si>
  <si>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</si>
  <si>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</si>
  <si>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</si>
  <si>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</si>
  <si>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</si>
  <si>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</si>
  <si>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</si>
  <si>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</si>
  <si>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</si>
  <si>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</si>
  <si>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</si>
  <si>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</si>
  <si>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</si>
  <si>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</si>
  <si>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</si>
  <si>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</si>
  <si>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</si>
  <si>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</si>
  <si>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</si>
  <si>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</si>
  <si>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</si>
  <si>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</si>
  <si>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</si>
  <si>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</si>
  <si>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</si>
  <si>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</si>
  <si>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</si>
  <si>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</si>
  <si>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</si>
  <si>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</si>
  <si>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</si>
  <si>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</si>
  <si>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</si>
  <si>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</si>
  <si>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</si>
  <si>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</si>
  <si>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</si>
  <si>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</si>
  <si>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</si>
  <si>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</si>
  <si>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</si>
  <si>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</si>
  <si>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</si>
  <si>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</si>
  <si>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</si>
  <si>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</si>
  <si>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</si>
  <si>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</si>
  <si>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</si>
  <si>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</si>
  <si>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</si>
  <si>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</si>
  <si>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</si>
  <si>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</si>
  <si>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</si>
  <si>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</si>
  <si>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</si>
  <si>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</si>
  <si>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</si>
  <si>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</si>
  <si>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</si>
  <si>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</si>
  <si>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</si>
  <si>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</si>
  <si>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</si>
  <si>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</si>
  <si>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</si>
  <si>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</si>
  <si>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</si>
  <si>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</si>
  <si>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</si>
  <si>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</si>
  <si>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</si>
  <si>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</si>
  <si>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</si>
  <si>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</si>
  <si>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</si>
  <si>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</si>
  <si>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</si>
  <si>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</si>
  <si>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</si>
  <si>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</si>
  <si>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</si>
  <si>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</si>
  <si>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</si>
  <si>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</si>
  <si>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</si>
  <si>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</si>
  <si>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</si>
  <si>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</si>
  <si>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</si>
  <si>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</si>
  <si>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</si>
  <si>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</si>
  <si>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</si>
  <si>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</si>
  <si>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</si>
  <si>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</si>
  <si>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</si>
  <si>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</si>
  <si>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</si>
  <si>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</si>
  <si>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</si>
  <si>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</si>
  <si>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</si>
  <si>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</si>
  <si>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</si>
  <si>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</si>
  <si>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</si>
  <si>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</si>
  <si>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</si>
  <si>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</si>
  <si>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</si>
  <si>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</si>
  <si>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</si>
  <si>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</si>
  <si>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</si>
  <si>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</si>
  <si>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</si>
  <si>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</si>
  <si>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</si>
  <si>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</si>
  <si>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</si>
  <si>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</si>
  <si>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</si>
  <si>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</si>
  <si>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</si>
  <si>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</si>
  <si>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</si>
  <si>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</si>
  <si>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</si>
  <si>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</si>
  <si>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</si>
  <si>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</si>
  <si>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</si>
  <si>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</si>
  <si>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</si>
  <si>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</si>
  <si>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</si>
  <si>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</si>
  <si>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</si>
  <si>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</si>
  <si>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</si>
  <si>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</si>
  <si>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</si>
  <si>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</si>
  <si>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</si>
  <si>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</si>
  <si>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</si>
  <si>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</si>
  <si>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</si>
  <si>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</si>
  <si>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</si>
  <si>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</si>
  <si>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</si>
  <si>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</si>
  <si>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</si>
  <si>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</si>
  <si>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</si>
  <si>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</si>
  <si>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</si>
  <si>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</si>
  <si>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</si>
  <si>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</si>
  <si>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</si>
  <si>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</si>
  <si>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</si>
  <si>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</si>
  <si>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</si>
  <si>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</si>
  <si>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</si>
  <si>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</si>
  <si>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</si>
  <si>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</si>
  <si>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</si>
  <si>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</si>
  <si>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</si>
  <si>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</si>
  <si>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</si>
  <si>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</si>
  <si>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</si>
  <si>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</si>
  <si>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</si>
  <si>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</si>
  <si>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</si>
  <si>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</si>
  <si>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</si>
  <si>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</si>
  <si>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</si>
  <si>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</si>
  <si>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</si>
  <si>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</si>
  <si>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</si>
  <si>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</si>
  <si>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</si>
  <si>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</si>
  <si>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</si>
  <si>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</si>
  <si>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</si>
  <si>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</si>
  <si>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</si>
  <si>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</si>
  <si>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</si>
  <si>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</si>
  <si>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</si>
  <si>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</si>
  <si>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</si>
  <si>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</si>
  <si>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</si>
  <si>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</si>
  <si>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</si>
  <si>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</si>
  <si>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</si>
  <si>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</si>
  <si>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</si>
  <si>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</si>
  <si>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</si>
  <si>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</si>
  <si>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</si>
  <si>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</si>
  <si>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</si>
  <si>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</si>
  <si>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</si>
  <si>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</si>
  <si>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</si>
  <si>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</si>
  <si>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</si>
  <si>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</si>
  <si>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</si>
  <si>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</si>
  <si>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</si>
  <si>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</si>
  <si>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</si>
  <si>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</si>
  <si>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</si>
  <si>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</si>
  <si>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</si>
  <si>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</si>
  <si>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</si>
  <si>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</si>
  <si>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</si>
  <si>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</si>
  <si>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</si>
  <si>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</si>
  <si>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</si>
  <si>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</si>
  <si>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</si>
  <si>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</si>
  <si>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</si>
  <si>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</si>
  <si>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</si>
  <si>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</si>
  <si>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</si>
  <si>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</si>
  <si>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</si>
  <si>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</si>
  <si>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</si>
  <si>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</si>
  <si>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</si>
  <si>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</si>
  <si>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</si>
  <si>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</si>
  <si>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</si>
  <si>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</si>
  <si>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</si>
  <si>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</si>
  <si>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</si>
  <si>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</si>
  <si>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</si>
  <si>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</si>
  <si>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</si>
  <si>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</si>
  <si>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</si>
  <si>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</si>
  <si>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</si>
  <si>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</si>
  <si>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</si>
  <si>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</si>
  <si>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</si>
  <si>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</si>
  <si>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</si>
  <si>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</si>
  <si>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</si>
  <si>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</si>
  <si>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</si>
  <si>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</si>
  <si>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</si>
  <si>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</si>
  <si>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</si>
  <si>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</si>
  <si>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</si>
  <si>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</si>
  <si>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</si>
  <si>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</si>
  <si>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</si>
  <si>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</si>
  <si>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</si>
  <si>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</si>
  <si>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</si>
  <si>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</si>
  <si>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</si>
  <si>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</si>
  <si>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</si>
  <si>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</si>
  <si>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</si>
  <si>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</si>
  <si>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</si>
  <si>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</si>
  <si>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</si>
  <si>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</si>
  <si>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</si>
  <si>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</si>
  <si>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</si>
  <si>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</si>
  <si>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</si>
  <si>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</si>
  <si>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</si>
  <si>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</si>
  <si>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</si>
  <si>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</si>
  <si>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</si>
  <si>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</si>
  <si>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</si>
  <si>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</si>
  <si>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</si>
  <si>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</si>
  <si>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</si>
  <si>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</si>
  <si>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</si>
  <si>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</si>
  <si>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</si>
  <si>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</si>
  <si>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</si>
  <si>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</si>
  <si>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</si>
  <si>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</si>
  <si>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</si>
  <si>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</si>
  <si>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</si>
  <si>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</si>
  <si>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</si>
  <si>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</si>
  <si>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</si>
  <si>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</si>
  <si>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</si>
  <si>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</si>
  <si>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</si>
  <si>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</si>
  <si>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</si>
  <si>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</si>
  <si>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</si>
  <si>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</si>
  <si>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</si>
  <si>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</si>
  <si>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</si>
  <si>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</si>
  <si>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</si>
  <si>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</si>
  <si>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</si>
  <si>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</si>
  <si>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</si>
  <si>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</si>
  <si>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</si>
  <si>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</si>
  <si>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</si>
  <si>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</si>
  <si>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</si>
  <si>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</si>
  <si>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</si>
  <si>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</si>
  <si>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</si>
  <si>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</si>
  <si>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</si>
  <si>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</si>
  <si>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</si>
  <si>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</si>
  <si>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</si>
  <si>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</si>
  <si>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</si>
  <si>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</si>
  <si>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</si>
  <si>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</si>
  <si>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</si>
  <si>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</si>
  <si>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</si>
  <si>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</si>
  <si>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</si>
  <si>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</si>
  <si>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</si>
  <si>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</si>
  <si>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</si>
  <si>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</si>
  <si>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</si>
  <si>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</si>
  <si>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</si>
  <si>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</si>
  <si>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</si>
  <si>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</si>
  <si>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</si>
  <si>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</si>
  <si>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</si>
  <si>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</si>
  <si>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</si>
  <si>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</si>
  <si>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</si>
  <si>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</si>
  <si>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</si>
  <si>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</si>
  <si>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</si>
  <si>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</si>
  <si>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</si>
  <si>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</si>
  <si>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</si>
  <si>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</si>
  <si>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</si>
  <si>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</si>
  <si>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</si>
  <si>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</si>
  <si>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</si>
  <si>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</si>
  <si>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</si>
  <si>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</si>
  <si>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</si>
  <si>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</si>
  <si>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</si>
  <si>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</si>
  <si>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</si>
  <si>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</si>
  <si>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</si>
  <si>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</si>
  <si>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</si>
  <si>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</si>
  <si>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</si>
  <si>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</si>
  <si>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</si>
  <si>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</si>
  <si>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</si>
  <si>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</si>
  <si>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</si>
  <si>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</si>
  <si>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</si>
  <si>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</si>
  <si>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</si>
  <si>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</si>
  <si>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</si>
  <si>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</si>
  <si>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</si>
  <si>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</si>
  <si>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</si>
  <si>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</si>
  <si>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</si>
  <si>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</si>
  <si>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</si>
  <si>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</si>
  <si>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</si>
  <si>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</si>
  <si>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</si>
  <si>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</si>
  <si>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</si>
  <si>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</si>
  <si>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</si>
  <si>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</si>
  <si>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</si>
  <si>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</si>
  <si>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</si>
  <si>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</si>
  <si>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</si>
  <si>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</si>
  <si>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</si>
  <si>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</si>
  <si>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</si>
  <si>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</si>
  <si>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</si>
  <si>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</si>
  <si>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</si>
  <si>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</si>
  <si>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</si>
  <si>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</si>
  <si>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</si>
  <si>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</si>
  <si>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</si>
  <si>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</si>
  <si>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</si>
  <si>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</si>
  <si>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</si>
  <si>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</si>
  <si>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</si>
  <si>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</si>
  <si>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</si>
  <si>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</si>
  <si>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</si>
  <si>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</si>
  <si>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</si>
  <si>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</si>
  <si>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</si>
  <si>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</si>
  <si>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</si>
  <si>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</si>
  <si>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</si>
  <si>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</si>
  <si>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</si>
  <si>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</si>
  <si>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</si>
  <si>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</si>
  <si>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</si>
  <si>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</si>
  <si>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</si>
  <si>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</si>
  <si>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</si>
  <si>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</si>
  <si>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</si>
  <si>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</si>
  <si>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</si>
  <si>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</si>
  <si>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</si>
  <si>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</si>
  <si>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</si>
  <si>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</si>
  <si>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</si>
  <si>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</si>
  <si>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</si>
  <si>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</si>
  <si>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</si>
  <si>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</si>
  <si>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</si>
  <si>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</si>
  <si>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</si>
  <si>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</si>
  <si>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</si>
  <si>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</si>
  <si>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</si>
  <si>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</si>
  <si>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</si>
  <si>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</si>
  <si>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</si>
  <si>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</si>
  <si>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</si>
  <si>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</si>
  <si>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</si>
  <si>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</si>
  <si>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</si>
  <si>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</si>
  <si>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</si>
  <si>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</si>
  <si>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</si>
  <si>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</si>
  <si>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</si>
  <si>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</si>
  <si>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</si>
  <si>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</si>
  <si>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</si>
  <si>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</si>
  <si>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</si>
  <si>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</si>
  <si>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</si>
  <si>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</si>
  <si>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</si>
  <si>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</si>
  <si>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</si>
  <si>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</si>
  <si>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</si>
  <si>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</si>
  <si>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</si>
  <si>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</si>
  <si>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</si>
  <si>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</si>
  <si>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</si>
  <si>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</si>
  <si>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</si>
  <si>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</si>
  <si>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</si>
  <si>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</si>
  <si>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</si>
  <si>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</si>
  <si>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</si>
  <si>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</si>
  <si>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</si>
  <si>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</si>
  <si>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</si>
  <si>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</si>
  <si>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</si>
  <si>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</si>
  <si>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</si>
  <si>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</si>
  <si>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</si>
  <si>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</si>
  <si>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</si>
  <si>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</si>
  <si>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</si>
  <si>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</si>
  <si>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</si>
  <si>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</si>
  <si>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</si>
  <si>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</si>
  <si>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</si>
  <si>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</si>
  <si>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</si>
  <si>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</si>
  <si>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</si>
  <si>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</si>
  <si>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</si>
  <si>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</si>
  <si>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</si>
  <si>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</si>
  <si>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</si>
  <si>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</si>
  <si>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</si>
  <si>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</si>
  <si>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</si>
  <si>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</si>
  <si>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</si>
  <si>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</si>
  <si>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</si>
  <si>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</si>
  <si>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</si>
  <si>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</si>
  <si>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</si>
  <si>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</si>
  <si>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</si>
  <si>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</si>
  <si>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</si>
  <si>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</si>
  <si>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</si>
  <si>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</si>
  <si>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</si>
  <si>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</si>
  <si>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</si>
  <si>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</si>
  <si>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</si>
  <si>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</si>
  <si>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</si>
  <si>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</si>
  <si>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</si>
  <si>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</si>
  <si>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</si>
  <si>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</si>
  <si>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</si>
  <si>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</si>
  <si>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</si>
  <si>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</si>
  <si>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</si>
  <si>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</si>
  <si>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</si>
  <si>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</si>
  <si>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</si>
  <si>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</si>
  <si>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</si>
  <si>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</si>
  <si>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</si>
  <si>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</si>
  <si>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</si>
  <si>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</si>
  <si>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</si>
  <si>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</si>
  <si>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</si>
  <si>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</si>
  <si>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</si>
  <si>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</si>
  <si>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</si>
  <si>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</si>
  <si>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</si>
  <si>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</si>
  <si>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</si>
  <si>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</si>
  <si>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</si>
  <si>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</si>
  <si>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</si>
  <si>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</si>
  <si>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</si>
  <si>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</si>
  <si>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</si>
  <si>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</si>
  <si>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</si>
  <si>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</si>
  <si>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</si>
  <si>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</si>
  <si>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</si>
  <si>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</si>
  <si>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</si>
  <si>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</si>
  <si>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</si>
  <si>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</si>
  <si>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</si>
  <si>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</si>
  <si>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</si>
  <si>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</si>
  <si>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</si>
  <si>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</si>
  <si>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</si>
  <si>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</si>
  <si>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</si>
  <si>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</si>
  <si>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</si>
  <si>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</si>
  <si>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</si>
  <si>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</si>
  <si>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</si>
  <si>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</si>
  <si>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</si>
  <si>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</si>
  <si>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</si>
  <si>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</si>
  <si>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</si>
  <si>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</si>
  <si>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</si>
  <si>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</si>
  <si>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</si>
  <si>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</si>
  <si>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</si>
  <si>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</si>
  <si>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</si>
  <si>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</si>
  <si>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</si>
  <si>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</si>
  <si>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</si>
  <si>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</si>
  <si>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</si>
  <si>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</si>
  <si>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</si>
  <si>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</si>
  <si>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</si>
  <si>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</si>
  <si>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</si>
  <si>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</si>
  <si>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</si>
  <si>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</si>
  <si>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</si>
  <si>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</si>
  <si>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</si>
  <si>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</si>
  <si>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</si>
  <si>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</si>
  <si>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</si>
  <si>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</si>
  <si>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</si>
  <si>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</si>
  <si>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</si>
  <si>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</si>
  <si>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</si>
  <si>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</si>
  <si>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</si>
  <si>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</si>
  <si>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</si>
  <si>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</si>
  <si>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</si>
  <si>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</si>
  <si>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</si>
  <si>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</si>
  <si>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</si>
  <si>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</si>
  <si>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</si>
  <si>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</si>
  <si>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</si>
  <si>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</si>
  <si>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</si>
  <si>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</si>
  <si>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</si>
  <si>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</si>
  <si>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</si>
  <si>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</si>
  <si>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</si>
  <si>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</si>
  <si>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</si>
  <si>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</si>
  <si>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</si>
  <si>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</si>
  <si>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</si>
  <si>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</si>
  <si>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</si>
  <si>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</si>
  <si>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</si>
  <si>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</si>
  <si>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</si>
  <si>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</si>
  <si>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</si>
  <si>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</si>
  <si>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</si>
  <si>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</si>
  <si>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</si>
  <si>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</si>
  <si>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</si>
  <si>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</si>
  <si>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</si>
  <si>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</si>
  <si>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</si>
  <si>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</si>
  <si>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</si>
  <si>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</si>
  <si>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</si>
  <si>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</si>
  <si>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</si>
  <si>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</si>
  <si>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</si>
  <si>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</si>
  <si>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</si>
  <si>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</si>
  <si>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</si>
  <si>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</si>
  <si>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</si>
  <si>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</si>
  <si>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</si>
  <si>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</si>
  <si>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</si>
  <si>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</si>
  <si>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</si>
  <si>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</si>
  <si>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</si>
  <si>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</si>
  <si>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</si>
  <si>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</si>
  <si>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</si>
  <si>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</si>
  <si>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</si>
  <si>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</si>
  <si>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</si>
  <si>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</si>
  <si>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</si>
  <si>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</si>
  <si>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</si>
  <si>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</si>
  <si>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</si>
  <si>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</si>
  <si>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</si>
  <si>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</si>
  <si>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</si>
  <si>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</si>
  <si>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</si>
  <si>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</si>
  <si>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</si>
  <si>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</si>
  <si>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</si>
  <si>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</si>
  <si>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</si>
  <si>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</si>
  <si>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</si>
  <si>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</si>
  <si>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</si>
  <si>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</si>
  <si>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</si>
  <si>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</si>
  <si>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</si>
  <si>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</si>
  <si>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</si>
  <si>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</si>
  <si>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</si>
  <si>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</si>
  <si>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</si>
  <si>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</si>
  <si>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</si>
  <si>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</si>
  <si>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</si>
  <si>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</si>
  <si>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</si>
  <si>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</si>
  <si>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</si>
  <si>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</si>
  <si>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</si>
  <si>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</si>
  <si>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</si>
  <si>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</si>
  <si>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</si>
  <si>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</si>
  <si>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</si>
  <si>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</si>
  <si>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</si>
  <si>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</si>
  <si>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</si>
  <si>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</si>
  <si>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</si>
  <si>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</si>
  <si>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</si>
  <si>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</si>
  <si>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</si>
  <si>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</si>
  <si>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</si>
  <si>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</si>
  <si>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</si>
  <si>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</si>
  <si>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</si>
  <si>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</si>
  <si>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</si>
  <si>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</si>
  <si>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</si>
  <si>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</si>
  <si>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</si>
  <si>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</si>
  <si>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</si>
  <si>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</si>
  <si>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</si>
  <si>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</si>
  <si>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</si>
  <si>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</si>
  <si>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</si>
  <si>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</si>
  <si>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</si>
  <si>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</si>
  <si>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</si>
  <si>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</si>
  <si>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</si>
  <si>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</si>
  <si>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</si>
  <si>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</si>
  <si>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</si>
  <si>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</si>
  <si>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</si>
  <si>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</si>
  <si>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</si>
  <si>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</si>
  <si>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</si>
  <si>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</si>
  <si>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</si>
  <si>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</si>
  <si>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</si>
  <si>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</si>
  <si>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</si>
  <si>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</si>
  <si>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</si>
  <si>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</si>
  <si>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</si>
  <si>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</si>
  <si>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</si>
  <si>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</si>
  <si>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</si>
  <si>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</si>
  <si>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</si>
  <si>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</si>
  <si>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</si>
  <si>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</si>
  <si>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</si>
  <si>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</si>
  <si>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</si>
  <si>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</si>
  <si>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</si>
  <si>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</si>
  <si>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</si>
  <si>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</si>
  <si>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</si>
  <si>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</si>
  <si>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</si>
  <si>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</si>
  <si>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</si>
  <si>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</si>
  <si>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</si>
  <si>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</si>
  <si>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</si>
  <si>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</si>
  <si>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</si>
  <si>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</si>
  <si>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</si>
  <si>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</si>
  <si>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</si>
  <si>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</si>
  <si>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</si>
  <si>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</si>
  <si>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</si>
  <si>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</si>
  <si>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</si>
  <si>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</si>
  <si>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</si>
  <si>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</si>
  <si>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</si>
  <si>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</si>
  <si>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</si>
  <si>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</si>
  <si>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</si>
  <si>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</si>
  <si>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</si>
  <si>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</si>
  <si>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</si>
  <si>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</si>
  <si>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</si>
  <si>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</si>
  <si>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</si>
  <si>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</si>
  <si>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</si>
  <si>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</si>
  <si>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</si>
  <si>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</si>
  <si>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</si>
  <si>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</si>
  <si>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</si>
  <si>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</si>
  <si>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</si>
  <si>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</si>
  <si>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</si>
  <si>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</si>
  <si>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</si>
  <si>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</si>
  <si>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</si>
  <si>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</si>
  <si>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</si>
  <si>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</si>
  <si>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</si>
  <si>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</si>
  <si>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</si>
  <si>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</si>
  <si>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</si>
  <si>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</si>
  <si>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</si>
  <si>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</si>
  <si>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</si>
  <si>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</si>
  <si>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</si>
  <si>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</si>
  <si>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</si>
  <si>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</si>
  <si>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</si>
  <si>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</si>
  <si>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</si>
  <si>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</si>
  <si>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</si>
  <si>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</si>
  <si>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</si>
  <si>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</si>
  <si>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</si>
  <si>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</si>
  <si>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</si>
  <si>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</si>
  <si>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</si>
  <si>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</si>
  <si>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</si>
  <si>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</si>
  <si>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</si>
  <si>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</si>
  <si>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</si>
  <si>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</si>
  <si>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</si>
  <si>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</si>
  <si>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</si>
  <si>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</si>
  <si>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</si>
  <si>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</si>
  <si>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</si>
  <si>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</si>
  <si>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</si>
  <si>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</si>
  <si>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</si>
  <si>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</si>
  <si>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</si>
  <si>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</si>
  <si>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</si>
  <si>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</si>
  <si>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</si>
  <si>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</si>
  <si>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</si>
  <si>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</si>
  <si>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</si>
  <si>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</si>
  <si>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</si>
  <si>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</si>
  <si>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</si>
  <si>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</si>
  <si>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</si>
  <si>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</si>
  <si>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</si>
  <si>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</si>
  <si>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</si>
  <si>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</si>
  <si>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</si>
  <si>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</si>
  <si>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</si>
  <si>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</si>
  <si>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</si>
  <si>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</si>
  <si>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</si>
  <si>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</si>
  <si>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</si>
  <si>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</si>
  <si>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</si>
  <si>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</si>
  <si>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</si>
  <si>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</si>
  <si>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</si>
  <si>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</si>
  <si>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</si>
  <si>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</si>
  <si>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</si>
  <si>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</si>
  <si>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</si>
  <si>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</si>
  <si>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</si>
  <si>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</si>
  <si>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</si>
  <si>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</si>
  <si>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</si>
  <si>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</si>
  <si>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</si>
  <si>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</si>
  <si>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</si>
  <si>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</si>
  <si>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</si>
  <si>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</si>
  <si>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</si>
  <si>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</si>
  <si>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</si>
  <si>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</si>
  <si>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</si>
  <si>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</si>
  <si>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</si>
  <si>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</si>
  <si>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</si>
  <si>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</si>
  <si>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</si>
  <si>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</si>
  <si>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</si>
  <si>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</si>
  <si>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</si>
  <si>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</si>
  <si>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</si>
  <si>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</si>
  <si>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</si>
  <si>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</si>
  <si>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</si>
  <si>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</si>
  <si>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</si>
  <si>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</si>
  <si>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</si>
  <si>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</si>
  <si>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</si>
  <si>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</si>
  <si>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</si>
  <si>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</si>
  <si>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</si>
  <si>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</si>
  <si>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</si>
  <si>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</si>
  <si>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</si>
  <si>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</si>
  <si>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</si>
  <si>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</si>
  <si>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</si>
  <si>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</si>
  <si>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</si>
  <si>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</si>
  <si>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</si>
  <si>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</si>
  <si>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</si>
  <si>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</si>
  <si>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</si>
  <si>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</si>
  <si>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</si>
  <si>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</si>
  <si>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</si>
  <si>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</si>
  <si>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</si>
  <si>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</si>
  <si>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</si>
  <si>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</si>
  <si>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</si>
  <si>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</si>
  <si>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</si>
  <si>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</si>
  <si>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</si>
  <si>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</si>
  <si>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</si>
  <si>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</si>
  <si>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</si>
  <si>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</si>
  <si>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</si>
  <si>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</si>
  <si>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</si>
  <si>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</si>
  <si>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</si>
  <si>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</si>
  <si>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</si>
  <si>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</si>
  <si>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</si>
  <si>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</si>
  <si>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</si>
  <si>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</si>
  <si>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</si>
  <si>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</si>
  <si>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</si>
  <si>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</si>
  <si>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</si>
  <si>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</si>
  <si>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</si>
  <si>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</si>
  <si>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</si>
  <si>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</si>
  <si>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</si>
  <si>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</si>
  <si>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</si>
  <si>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</si>
  <si>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</si>
  <si>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</si>
  <si>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</si>
  <si>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</si>
  <si>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</si>
  <si>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</si>
  <si>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</si>
  <si>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</si>
  <si>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</si>
  <si>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</si>
  <si>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</si>
  <si>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</si>
  <si>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</si>
  <si>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</si>
  <si>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</si>
  <si>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</si>
  <si>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</si>
  <si>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</si>
  <si>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</si>
  <si>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</si>
  <si>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</si>
  <si>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</si>
  <si>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</si>
  <si>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</si>
  <si>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</si>
  <si>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</si>
  <si>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</si>
  <si>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</si>
  <si>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</si>
  <si>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</si>
  <si>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</si>
  <si>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</si>
  <si>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</si>
  <si>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</si>
  <si>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</si>
  <si>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</si>
  <si>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</si>
  <si>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</si>
  <si>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</si>
  <si>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</si>
  <si>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</si>
  <si>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</si>
  <si>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</si>
  <si>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</si>
  <si>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</si>
  <si>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</si>
  <si>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</si>
  <si>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</si>
  <si>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</si>
  <si>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</si>
  <si>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</si>
  <si>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</si>
  <si>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</si>
  <si>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</si>
  <si>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</si>
  <si>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</si>
  <si>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</si>
  <si>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</si>
  <si>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</si>
  <si>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</si>
  <si>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</si>
  <si>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</si>
  <si>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</si>
  <si>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</si>
  <si>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</si>
  <si>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</si>
  <si>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</si>
  <si>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</si>
  <si>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</si>
  <si>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</si>
  <si>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</si>
  <si>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</si>
  <si>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</si>
  <si>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</si>
  <si>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</si>
  <si>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</si>
  <si>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</si>
  <si>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</si>
  <si>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</si>
  <si>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</si>
  <si>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</si>
  <si>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</si>
  <si>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</si>
  <si>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</si>
  <si>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</si>
  <si>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</si>
  <si>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</si>
  <si>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</si>
  <si>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</si>
  <si>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</si>
  <si>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</si>
  <si>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</si>
  <si>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</si>
  <si>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</si>
  <si>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</si>
  <si>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</si>
  <si>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</si>
  <si>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</si>
  <si>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</si>
  <si>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</si>
  <si>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</si>
  <si>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</si>
  <si>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</si>
  <si>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</si>
  <si>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</si>
  <si>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</si>
  <si>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</si>
  <si>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</si>
  <si>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</si>
  <si>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</si>
  <si>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</si>
  <si>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</si>
  <si>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</si>
  <si>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</si>
  <si>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</si>
  <si>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</si>
  <si>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</si>
  <si>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</si>
  <si>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</si>
  <si>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</si>
  <si>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</si>
  <si>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</si>
  <si>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</si>
  <si>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</si>
  <si>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</si>
  <si>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</si>
  <si>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</si>
  <si>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</si>
  <si>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</si>
  <si>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</si>
  <si>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</si>
  <si>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</si>
  <si>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</si>
  <si>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</si>
  <si>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</si>
  <si>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</si>
  <si>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</si>
  <si>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</si>
  <si>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</si>
  <si>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</si>
  <si>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</si>
  <si>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</si>
  <si>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</si>
  <si>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</si>
  <si>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</si>
  <si>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</si>
  <si>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</si>
  <si>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</si>
  <si>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</si>
  <si>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</si>
  <si>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</si>
  <si>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</si>
  <si>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</si>
  <si>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</si>
  <si>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</si>
  <si>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</si>
  <si>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</si>
  <si>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</si>
  <si>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</si>
  <si>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</si>
  <si>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</si>
  <si>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</si>
  <si>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</si>
  <si>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</si>
  <si>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</si>
  <si>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</si>
  <si>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</si>
  <si>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</si>
  <si>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</si>
  <si>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</si>
  <si>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</si>
  <si>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</si>
  <si>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</si>
  <si>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</si>
  <si>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</si>
  <si>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</si>
  <si>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</si>
  <si>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</si>
  <si>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</si>
  <si>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</si>
  <si>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</si>
  <si>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</si>
  <si>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</si>
  <si>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</si>
  <si>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</si>
  <si>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</si>
  <si>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</si>
  <si>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</si>
  <si>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</si>
  <si>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</si>
  <si>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</si>
  <si>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</si>
  <si>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</si>
  <si>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</si>
  <si>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</si>
  <si>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</si>
  <si>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</si>
  <si>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</si>
  <si>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</si>
  <si>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</si>
  <si>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</si>
  <si>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</si>
  <si>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</si>
  <si>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</si>
  <si>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</si>
  <si>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</si>
  <si>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</si>
  <si>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</si>
  <si>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</si>
  <si>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</si>
  <si>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</si>
  <si>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</si>
  <si>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</si>
  <si>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</si>
  <si>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</si>
  <si>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</si>
  <si>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</si>
  <si>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</si>
  <si>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</si>
  <si>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</si>
  <si>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</si>
  <si>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</si>
  <si>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</si>
  <si>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</si>
  <si>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</si>
  <si>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</si>
  <si>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</si>
  <si>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</si>
  <si>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</si>
  <si>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</si>
  <si>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</si>
  <si>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</si>
  <si>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</si>
  <si>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</si>
  <si>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</si>
  <si>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</si>
  <si>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</si>
  <si>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</si>
  <si>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</si>
  <si>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</si>
  <si>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</si>
  <si>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</si>
  <si>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</si>
  <si>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</si>
  <si>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</si>
  <si>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</si>
  <si>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</si>
  <si>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</si>
  <si>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</si>
  <si>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</si>
  <si>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</si>
  <si>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</si>
  <si>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</si>
  <si>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</si>
  <si>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</si>
  <si>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</si>
  <si>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</si>
  <si>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</si>
  <si>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</si>
  <si>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</si>
  <si>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</si>
  <si>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</si>
  <si>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</si>
  <si>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</si>
  <si>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</si>
  <si>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</si>
  <si>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</si>
  <si>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</si>
  <si>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</si>
  <si>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</si>
  <si>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</si>
  <si>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</si>
  <si>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</si>
  <si>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</si>
  <si>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</si>
  <si>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</si>
  <si>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</si>
  <si>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</si>
  <si>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</si>
  <si>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</si>
  <si>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</si>
  <si>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</si>
  <si>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</si>
  <si>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</si>
  <si>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</si>
  <si>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</si>
  <si>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</si>
  <si>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</si>
  <si>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</si>
  <si>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</si>
  <si>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</si>
  <si>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</si>
  <si>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</si>
  <si>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</si>
  <si>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</si>
  <si>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</si>
  <si>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</si>
  <si>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</si>
  <si>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</si>
  <si>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</si>
  <si>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</si>
  <si>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</si>
  <si>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</si>
  <si>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</si>
  <si>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</si>
  <si>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</si>
  <si>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</si>
  <si>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</si>
  <si>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</si>
  <si>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</si>
  <si>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</si>
  <si>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</si>
  <si>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</si>
  <si>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</si>
  <si>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</si>
  <si>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</si>
  <si>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</si>
  <si>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</si>
  <si>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</si>
  <si>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</si>
  <si>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</si>
  <si>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</si>
  <si>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</si>
  <si>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</si>
  <si>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</si>
  <si>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</si>
  <si>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</si>
  <si>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</si>
  <si>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</si>
  <si>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</si>
  <si>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</si>
  <si>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</si>
  <si>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</si>
  <si>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</si>
  <si>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</si>
  <si>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</si>
  <si>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</si>
  <si>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</si>
  <si>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</si>
  <si>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</si>
  <si>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</si>
  <si>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</si>
  <si>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</si>
  <si>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</si>
  <si>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</si>
  <si>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</si>
  <si>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</si>
  <si>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</si>
  <si>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</si>
  <si>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</si>
  <si>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</si>
  <si>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</si>
  <si>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</si>
  <si>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</si>
  <si>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</si>
  <si>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</si>
  <si>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</si>
  <si>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</si>
  <si>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</si>
  <si>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</si>
  <si>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</si>
  <si>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</si>
  <si>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</si>
  <si>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</si>
  <si>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</si>
  <si>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</si>
  <si>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</si>
  <si>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</si>
  <si>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</si>
  <si>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</si>
  <si>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</si>
  <si>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</si>
  <si>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</si>
  <si>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</si>
  <si>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</si>
  <si>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</si>
  <si>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</si>
  <si>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</si>
  <si>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</si>
  <si>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</si>
  <si>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</si>
  <si>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</si>
  <si>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</si>
  <si>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</si>
  <si>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</si>
  <si>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</si>
  <si>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</si>
  <si>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</si>
  <si>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</si>
  <si>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</si>
  <si>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</si>
  <si>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</si>
  <si>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</si>
  <si>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</si>
  <si>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</si>
  <si>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</si>
  <si>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</si>
  <si>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</si>
  <si>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</si>
  <si>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</si>
  <si>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</si>
  <si>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</si>
  <si>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</si>
  <si>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</si>
  <si>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</si>
  <si>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</si>
  <si>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</si>
  <si>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</si>
  <si>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</si>
  <si>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</si>
  <si>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</si>
  <si>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</si>
  <si>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</si>
  <si>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</si>
  <si>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</si>
  <si>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</si>
  <si>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</si>
  <si>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</si>
  <si>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</si>
  <si>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</si>
  <si>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</si>
  <si>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</si>
  <si>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</si>
  <si>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</si>
  <si>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</si>
  <si>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</si>
  <si>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</si>
  <si>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</si>
  <si>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</si>
  <si>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</si>
  <si>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</si>
  <si>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</si>
  <si>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</si>
  <si>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</si>
  <si>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</si>
  <si>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</si>
  <si>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</si>
  <si>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</si>
  <si>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</si>
  <si>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</si>
  <si>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</si>
  <si>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</si>
  <si>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</si>
  <si>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</si>
  <si>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</si>
  <si>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</si>
  <si>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</si>
  <si>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</si>
  <si>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</si>
  <si>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</si>
  <si>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</si>
  <si>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</si>
  <si>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</si>
  <si>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</si>
  <si>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</si>
  <si>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</si>
  <si>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</si>
  <si>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</si>
  <si>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</si>
  <si>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</si>
  <si>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</si>
  <si>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</si>
  <si>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</si>
  <si>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</si>
  <si>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</si>
  <si>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</si>
  <si>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</si>
  <si>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</si>
  <si>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</si>
  <si>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</si>
  <si>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</si>
  <si>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</si>
  <si>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</si>
  <si>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</si>
  <si>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</si>
  <si>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</si>
  <si>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</si>
  <si>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</si>
  <si>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</si>
  <si>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</si>
  <si>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</si>
  <si>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</si>
  <si>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</si>
  <si>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</si>
  <si>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</si>
  <si>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</si>
  <si>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</si>
  <si>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</si>
  <si>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</si>
  <si>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</si>
  <si>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</si>
  <si>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</si>
  <si>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</si>
  <si>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</si>
  <si>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</si>
  <si>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</si>
  <si>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</si>
  <si>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</si>
  <si>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</si>
  <si>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</si>
  <si>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</si>
  <si>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</si>
  <si>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</si>
  <si>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</si>
  <si>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</si>
  <si>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</si>
  <si>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</si>
  <si>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</si>
  <si>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</si>
  <si>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</si>
  <si>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</si>
  <si>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</si>
  <si>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</si>
  <si>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</si>
  <si>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</si>
  <si>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</si>
  <si>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</si>
  <si>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</si>
  <si>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</si>
  <si>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</si>
  <si>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</si>
  <si>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</si>
  <si>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</si>
  <si>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</si>
  <si>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</si>
  <si>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</si>
  <si>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</si>
  <si>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</si>
  <si>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</si>
  <si>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</si>
  <si>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</si>
  <si>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</si>
  <si>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</si>
  <si>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</si>
  <si>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</si>
  <si>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</si>
  <si>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</si>
  <si>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</si>
  <si>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</si>
  <si>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</si>
  <si>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</si>
  <si>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</si>
  <si>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</si>
  <si>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</si>
  <si>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</si>
  <si>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</si>
  <si>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</si>
  <si>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</si>
  <si>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</si>
  <si>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</si>
  <si>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</si>
  <si>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</si>
  <si>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</si>
  <si>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</si>
  <si>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</si>
  <si>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</si>
  <si>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</si>
  <si>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</si>
  <si>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</si>
  <si>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</si>
  <si>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</si>
  <si>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</si>
  <si>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</si>
  <si>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</si>
  <si>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</si>
  <si>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</si>
  <si>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</si>
  <si>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</si>
  <si>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</si>
  <si>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</si>
  <si>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</si>
  <si>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</si>
  <si>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</si>
  <si>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</si>
  <si>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</si>
  <si>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</si>
  <si>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</si>
  <si>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</si>
  <si>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</si>
  <si>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</si>
  <si>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</si>
  <si>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</si>
  <si>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</si>
  <si>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</si>
  <si>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</si>
  <si>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</si>
  <si>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</si>
  <si>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</si>
  <si>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</si>
  <si>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</si>
  <si>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</si>
  <si>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</si>
  <si>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</si>
  <si>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</si>
  <si>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</si>
  <si>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</si>
  <si>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</si>
  <si>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</si>
  <si>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</si>
  <si>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</si>
  <si>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</si>
  <si>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</si>
  <si>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</si>
  <si>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</si>
  <si>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</si>
  <si>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</si>
  <si>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</si>
  <si>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</si>
  <si>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</si>
  <si>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</si>
  <si>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</si>
  <si>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</si>
  <si>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</si>
  <si>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</si>
  <si>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</si>
  <si>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</si>
  <si>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</si>
  <si>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</si>
  <si>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</si>
  <si>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</si>
  <si>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</si>
  <si>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</si>
  <si>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</si>
  <si>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</si>
  <si>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</si>
  <si>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</si>
  <si>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</si>
  <si>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</si>
  <si>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</si>
  <si>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</si>
  <si>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</si>
  <si>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</si>
  <si>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</si>
  <si>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</si>
  <si>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</si>
  <si>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</si>
  <si>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</si>
  <si>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</si>
  <si>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</si>
  <si>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</si>
  <si>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</si>
  <si>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</si>
  <si>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</si>
  <si>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</si>
  <si>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</si>
  <si>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</si>
  <si>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</si>
  <si>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</si>
  <si>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</si>
  <si>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</si>
  <si>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</si>
  <si>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</si>
  <si>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</si>
  <si>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</si>
  <si>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VELIKA, TRENKOVO</t>
  </si>
  <si>
    <t>MLINSKA 3</t>
  </si>
  <si>
    <t>OŠ VLADIMIR NAZOR TRENKOVO</t>
  </si>
  <si>
    <t>NEDA ČAVEC</t>
  </si>
  <si>
    <t>034236386</t>
  </si>
  <si>
    <t>034236023</t>
  </si>
  <si>
    <t>skola@os-vnazor-trenkovo.skole.hr</t>
  </si>
  <si>
    <t>JOSIP PROLOŠČIĆ, dipl.teolog</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</si>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</sst>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4891709</v>
      </c>
      <c r="D2" s="63">
        <f>PRRAS!E12</f>
        <v>5399815</v>
      </c>
      <c r="E2" s="63"/>
      <c r="F2" s="63"/>
      <c r="G2" s="64">
        <f t="shared" ref="G2:G65" si="0">(B2/1000)*(C2*1+D2*2)</f>
        <v>15691.339</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09747</v>
      </c>
      <c r="L10" s="50">
        <f>INT(VALUE(RefStr!B6))</f>
        <v>9747</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03310116</v>
      </c>
      <c r="L11" s="50">
        <f>INT(VALUE(RefStr!B8))</f>
        <v>3310116</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OŠ VLADIMIR NAZOR TRENKOVO</v>
      </c>
      <c r="L12" s="50">
        <f>LEN(Skriveni!K12)</f>
        <v>26</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34330</v>
      </c>
      <c r="L13" s="50">
        <f>INT(VALUE(RefStr!B12))</f>
        <v>34330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VELIKA, TRENKOVO</v>
      </c>
      <c r="L14" s="50">
        <f>LEN(Skriveni!K14)</f>
        <v>16</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MLINSKA 3</v>
      </c>
      <c r="L15" s="50">
        <f>LEN(Skriveni!K15)</f>
        <v>9</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475</v>
      </c>
      <c r="L19" s="50">
        <f>INT(VALUE(RefStr!B22))</f>
        <v>475</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11</v>
      </c>
      <c r="L20" s="50">
        <f>IF(ISERROR(RefStr!H2),0,INT(VALUE(RefStr!H2)))</f>
        <v>11</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75243596115</v>
      </c>
      <c r="L21" s="50">
        <f>INT(VALUE(RefStr!K14))</f>
        <v>75243596115</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NEDA ČAVEC</v>
      </c>
      <c r="L22" s="50">
        <f>LEN(RefStr!H25)</f>
        <v>10</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034236386</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034236023</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skola@os-vnazor-trenkovo.skole.hr</v>
      </c>
      <c r="L25" s="50">
        <f>LEN(RefStr!H29)</f>
        <v>33</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skola@os-vnazor-trenkovo.skole.hr</v>
      </c>
      <c r="L26" s="50">
        <f>LEN(RefStr!H31)</f>
        <v>33</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JOSIP PROLOŠČIĆ, dipl.teolog</v>
      </c>
      <c r="L27" s="50">
        <f>LEN(RefStr!H33)</f>
        <v>28</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93.825.515,55</v>
      </c>
      <c r="L28" s="50">
        <f>SUM(G2:G1561)</f>
        <v>93825515.550999999</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70938630.041999996</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14561010.809000002</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7652978.8060000008</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672895.89399999997</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4178137</v>
      </c>
      <c r="D46" s="58">
        <f>PRRAS!E56</f>
        <v>4559236</v>
      </c>
      <c r="E46" s="58">
        <v>0</v>
      </c>
      <c r="F46" s="58">
        <v>0</v>
      </c>
      <c r="G46" s="59">
        <f t="shared" si="0"/>
        <v>598347.40500000003</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10617</v>
      </c>
      <c r="D58" s="58">
        <f>PRRAS!E68</f>
        <v>20297</v>
      </c>
      <c r="E58" s="58">
        <v>0</v>
      </c>
      <c r="F58" s="58">
        <v>0</v>
      </c>
      <c r="G58" s="59">
        <f t="shared" si="0"/>
        <v>2919.027</v>
      </c>
      <c r="H58" s="59">
        <f t="shared" si="1"/>
        <v>0</v>
      </c>
      <c r="I58" s="60">
        <v>0</v>
      </c>
    </row>
    <row r="59" spans="1:9" x14ac:dyDescent="0.25">
      <c r="A59" s="57">
        <v>151</v>
      </c>
      <c r="B59" s="58">
        <f>PRRAS!C69</f>
        <v>58</v>
      </c>
      <c r="C59" s="58">
        <f>PRRAS!D69</f>
        <v>10617</v>
      </c>
      <c r="D59" s="58">
        <f>PRRAS!E69</f>
        <v>20297</v>
      </c>
      <c r="E59" s="58">
        <v>0</v>
      </c>
      <c r="F59" s="58">
        <v>0</v>
      </c>
      <c r="G59" s="59">
        <f t="shared" si="0"/>
        <v>2970.2380000000003</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4087324</v>
      </c>
      <c r="D64" s="58">
        <f>PRRAS!E74</f>
        <v>4303532</v>
      </c>
      <c r="E64" s="58">
        <v>0</v>
      </c>
      <c r="F64" s="58">
        <v>0</v>
      </c>
      <c r="G64" s="59">
        <f t="shared" si="0"/>
        <v>799746.44400000002</v>
      </c>
      <c r="H64" s="59">
        <f t="shared" si="1"/>
        <v>0</v>
      </c>
      <c r="I64" s="60">
        <v>0</v>
      </c>
    </row>
    <row r="65" spans="1:9" x14ac:dyDescent="0.25">
      <c r="A65" s="57">
        <v>151</v>
      </c>
      <c r="B65" s="58">
        <f>PRRAS!C75</f>
        <v>64</v>
      </c>
      <c r="C65" s="58">
        <f>PRRAS!D75</f>
        <v>4087324</v>
      </c>
      <c r="D65" s="58">
        <f>PRRAS!E75</f>
        <v>4033470</v>
      </c>
      <c r="E65" s="58">
        <v>0</v>
      </c>
      <c r="F65" s="58">
        <v>0</v>
      </c>
      <c r="G65" s="59">
        <f t="shared" si="0"/>
        <v>777872.89600000007</v>
      </c>
      <c r="H65" s="59">
        <f t="shared" si="1"/>
        <v>0</v>
      </c>
      <c r="I65" s="60">
        <v>0</v>
      </c>
    </row>
    <row r="66" spans="1:9" x14ac:dyDescent="0.25">
      <c r="A66" s="57">
        <v>151</v>
      </c>
      <c r="B66" s="58">
        <f>PRRAS!C76</f>
        <v>65</v>
      </c>
      <c r="C66" s="58">
        <f>PRRAS!D76</f>
        <v>0</v>
      </c>
      <c r="D66" s="58">
        <f>PRRAS!E76</f>
        <v>270062</v>
      </c>
      <c r="E66" s="58">
        <v>0</v>
      </c>
      <c r="F66" s="58">
        <v>0</v>
      </c>
      <c r="G66" s="59">
        <f t="shared" ref="G66:G129" si="2">(B66/1000)*(C66*1+D66*2)</f>
        <v>35108.06</v>
      </c>
      <c r="H66" s="59">
        <f t="shared" ref="H66:H129" si="3">ABS(C66-ROUND(C66,0))+ABS(D66-ROUND(D66,0))</f>
        <v>0</v>
      </c>
      <c r="I66" s="60">
        <v>0</v>
      </c>
    </row>
    <row r="67" spans="1:9" x14ac:dyDescent="0.25">
      <c r="A67" s="57">
        <v>151</v>
      </c>
      <c r="B67" s="58">
        <f>PRRAS!C77</f>
        <v>66</v>
      </c>
      <c r="C67" s="58">
        <f>PRRAS!D77</f>
        <v>52530</v>
      </c>
      <c r="D67" s="58">
        <f>PRRAS!E77</f>
        <v>214723</v>
      </c>
      <c r="E67" s="58">
        <v>0</v>
      </c>
      <c r="F67" s="58">
        <v>0</v>
      </c>
      <c r="G67" s="59">
        <f t="shared" si="2"/>
        <v>31810.416000000001</v>
      </c>
      <c r="H67" s="59">
        <f t="shared" si="3"/>
        <v>0</v>
      </c>
      <c r="I67" s="60">
        <v>0</v>
      </c>
    </row>
    <row r="68" spans="1:9" x14ac:dyDescent="0.25">
      <c r="A68" s="57">
        <v>151</v>
      </c>
      <c r="B68" s="58">
        <f>PRRAS!C78</f>
        <v>67</v>
      </c>
      <c r="C68" s="58">
        <f>PRRAS!D78</f>
        <v>52530</v>
      </c>
      <c r="D68" s="58">
        <f>PRRAS!E78</f>
        <v>8685</v>
      </c>
      <c r="E68" s="58">
        <v>0</v>
      </c>
      <c r="F68" s="58">
        <v>0</v>
      </c>
      <c r="G68" s="59">
        <f t="shared" si="2"/>
        <v>4683.3</v>
      </c>
      <c r="H68" s="59">
        <f t="shared" si="3"/>
        <v>0</v>
      </c>
      <c r="I68" s="60">
        <v>0</v>
      </c>
    </row>
    <row r="69" spans="1:9" x14ac:dyDescent="0.25">
      <c r="A69" s="57">
        <v>151</v>
      </c>
      <c r="B69" s="58">
        <f>PRRAS!C79</f>
        <v>68</v>
      </c>
      <c r="C69" s="58">
        <f>PRRAS!D79</f>
        <v>0</v>
      </c>
      <c r="D69" s="58">
        <f>PRRAS!E79</f>
        <v>206038</v>
      </c>
      <c r="E69" s="58">
        <v>0</v>
      </c>
      <c r="F69" s="58">
        <v>0</v>
      </c>
      <c r="G69" s="59">
        <f t="shared" si="2"/>
        <v>28021.168000000001</v>
      </c>
      <c r="H69" s="59">
        <f t="shared" si="3"/>
        <v>0</v>
      </c>
      <c r="I69" s="60">
        <v>0</v>
      </c>
    </row>
    <row r="70" spans="1:9" x14ac:dyDescent="0.25">
      <c r="A70" s="57">
        <v>151</v>
      </c>
      <c r="B70" s="58">
        <f>PRRAS!C80</f>
        <v>69</v>
      </c>
      <c r="C70" s="58">
        <f>PRRAS!D80</f>
        <v>27666</v>
      </c>
      <c r="D70" s="58">
        <f>PRRAS!E80</f>
        <v>20684</v>
      </c>
      <c r="E70" s="58">
        <v>0</v>
      </c>
      <c r="F70" s="58">
        <v>0</v>
      </c>
      <c r="G70" s="59">
        <f t="shared" si="2"/>
        <v>4763.3460000000005</v>
      </c>
      <c r="H70" s="59">
        <f t="shared" si="3"/>
        <v>0</v>
      </c>
      <c r="I70" s="60">
        <v>0</v>
      </c>
    </row>
    <row r="71" spans="1:9" x14ac:dyDescent="0.25">
      <c r="A71" s="57">
        <v>151</v>
      </c>
      <c r="B71" s="58">
        <f>PRRAS!C81</f>
        <v>70</v>
      </c>
      <c r="C71" s="58">
        <f>PRRAS!D81</f>
        <v>7006</v>
      </c>
      <c r="D71" s="58">
        <f>PRRAS!E81</f>
        <v>3982</v>
      </c>
      <c r="E71" s="58">
        <v>0</v>
      </c>
      <c r="F71" s="58">
        <v>0</v>
      </c>
      <c r="G71" s="59">
        <f t="shared" si="2"/>
        <v>1047.9000000000001</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20660</v>
      </c>
      <c r="D73" s="58">
        <f>PRRAS!E83</f>
        <v>16702</v>
      </c>
      <c r="E73" s="58">
        <v>0</v>
      </c>
      <c r="F73" s="58">
        <v>0</v>
      </c>
      <c r="G73" s="59">
        <f t="shared" si="2"/>
        <v>3892.6079999999997</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55</v>
      </c>
      <c r="D75" s="58">
        <f>PRRAS!E85</f>
        <v>146</v>
      </c>
      <c r="E75" s="58">
        <v>0</v>
      </c>
      <c r="F75" s="58">
        <v>0</v>
      </c>
      <c r="G75" s="59">
        <f t="shared" si="2"/>
        <v>25.677999999999997</v>
      </c>
      <c r="H75" s="59">
        <f t="shared" si="3"/>
        <v>0</v>
      </c>
      <c r="I75" s="60">
        <v>0</v>
      </c>
    </row>
    <row r="76" spans="1:9" x14ac:dyDescent="0.25">
      <c r="A76" s="57">
        <v>151</v>
      </c>
      <c r="B76" s="58">
        <f>PRRAS!C86</f>
        <v>75</v>
      </c>
      <c r="C76" s="58">
        <f>PRRAS!D86</f>
        <v>55</v>
      </c>
      <c r="D76" s="58">
        <f>PRRAS!E86</f>
        <v>146</v>
      </c>
      <c r="E76" s="58">
        <v>0</v>
      </c>
      <c r="F76" s="58">
        <v>0</v>
      </c>
      <c r="G76" s="59">
        <f t="shared" si="2"/>
        <v>26.024999999999999</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55</v>
      </c>
      <c r="D78" s="58">
        <f>PRRAS!E88</f>
        <v>146</v>
      </c>
      <c r="E78" s="58">
        <v>0</v>
      </c>
      <c r="F78" s="58">
        <v>0</v>
      </c>
      <c r="G78" s="59">
        <f t="shared" si="2"/>
        <v>26.719000000000001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87515</v>
      </c>
      <c r="D106" s="58">
        <f>PRRAS!E116</f>
        <v>76901</v>
      </c>
      <c r="E106" s="58">
        <v>0</v>
      </c>
      <c r="F106" s="58">
        <v>0</v>
      </c>
      <c r="G106" s="59">
        <f t="shared" si="2"/>
        <v>25338.285</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87515</v>
      </c>
      <c r="D112" s="58">
        <f>PRRAS!E122</f>
        <v>76901</v>
      </c>
      <c r="E112" s="58">
        <v>0</v>
      </c>
      <c r="F112" s="58">
        <v>0</v>
      </c>
      <c r="G112" s="59">
        <f t="shared" si="2"/>
        <v>26786.187000000002</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87515</v>
      </c>
      <c r="D117" s="58">
        <f>PRRAS!E127</f>
        <v>76901</v>
      </c>
      <c r="E117" s="58">
        <v>0</v>
      </c>
      <c r="F117" s="58">
        <v>0</v>
      </c>
      <c r="G117" s="59">
        <f t="shared" si="2"/>
        <v>27992.772000000001</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16172</v>
      </c>
      <c r="D124" s="58">
        <f>PRRAS!E134</f>
        <v>9867</v>
      </c>
      <c r="E124" s="58">
        <v>0</v>
      </c>
      <c r="F124" s="58">
        <v>0</v>
      </c>
      <c r="G124" s="59">
        <f t="shared" si="2"/>
        <v>4416.4380000000001</v>
      </c>
      <c r="H124" s="59">
        <f t="shared" si="3"/>
        <v>0</v>
      </c>
      <c r="I124" s="60">
        <v>0</v>
      </c>
    </row>
    <row r="125" spans="1:9" x14ac:dyDescent="0.25">
      <c r="A125" s="57">
        <v>151</v>
      </c>
      <c r="B125" s="58">
        <f>PRRAS!C135</f>
        <v>124</v>
      </c>
      <c r="C125" s="58">
        <f>PRRAS!D135</f>
        <v>0</v>
      </c>
      <c r="D125" s="58">
        <f>PRRAS!E135</f>
        <v>0</v>
      </c>
      <c r="E125" s="58">
        <v>0</v>
      </c>
      <c r="F125" s="58">
        <v>0</v>
      </c>
      <c r="G125" s="59">
        <f t="shared" si="2"/>
        <v>0</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0</v>
      </c>
      <c r="D127" s="58">
        <f>PRRAS!E137</f>
        <v>0</v>
      </c>
      <c r="E127" s="58">
        <v>0</v>
      </c>
      <c r="F127" s="58">
        <v>0</v>
      </c>
      <c r="G127" s="59">
        <f t="shared" si="2"/>
        <v>0</v>
      </c>
      <c r="H127" s="59">
        <f t="shared" si="3"/>
        <v>0</v>
      </c>
      <c r="I127" s="60">
        <v>0</v>
      </c>
    </row>
    <row r="128" spans="1:9" x14ac:dyDescent="0.25">
      <c r="A128" s="57">
        <v>151</v>
      </c>
      <c r="B128" s="58">
        <f>PRRAS!C138</f>
        <v>127</v>
      </c>
      <c r="C128" s="58">
        <f>PRRAS!D138</f>
        <v>16172</v>
      </c>
      <c r="D128" s="58">
        <f>PRRAS!E138</f>
        <v>9867</v>
      </c>
      <c r="E128" s="58">
        <v>0</v>
      </c>
      <c r="F128" s="58">
        <v>0</v>
      </c>
      <c r="G128" s="59">
        <f t="shared" si="2"/>
        <v>4560.0619999999999</v>
      </c>
      <c r="H128" s="59">
        <f t="shared" si="3"/>
        <v>0</v>
      </c>
      <c r="I128" s="60">
        <v>0</v>
      </c>
    </row>
    <row r="129" spans="1:9" x14ac:dyDescent="0.25">
      <c r="A129" s="57">
        <v>151</v>
      </c>
      <c r="B129" s="58">
        <f>PRRAS!C139</f>
        <v>128</v>
      </c>
      <c r="C129" s="58">
        <f>PRRAS!D139</f>
        <v>9630</v>
      </c>
      <c r="D129" s="58">
        <f>PRRAS!E139</f>
        <v>7630</v>
      </c>
      <c r="E129" s="58">
        <v>0</v>
      </c>
      <c r="F129" s="58">
        <v>0</v>
      </c>
      <c r="G129" s="59">
        <f t="shared" si="2"/>
        <v>3185.92</v>
      </c>
      <c r="H129" s="59">
        <f t="shared" si="3"/>
        <v>0</v>
      </c>
      <c r="I129" s="60">
        <v>0</v>
      </c>
    </row>
    <row r="130" spans="1:9" x14ac:dyDescent="0.25">
      <c r="A130" s="57">
        <v>151</v>
      </c>
      <c r="B130" s="58">
        <f>PRRAS!C140</f>
        <v>129</v>
      </c>
      <c r="C130" s="58">
        <f>PRRAS!D140</f>
        <v>6542</v>
      </c>
      <c r="D130" s="58">
        <f>PRRAS!E140</f>
        <v>2237</v>
      </c>
      <c r="E130" s="58">
        <v>0</v>
      </c>
      <c r="F130" s="58">
        <v>0</v>
      </c>
      <c r="G130" s="59">
        <f t="shared" ref="G130:G193" si="4">(B130/1000)*(C130*1+D130*2)</f>
        <v>1421.0640000000001</v>
      </c>
      <c r="H130" s="59">
        <f t="shared" ref="H130:H193" si="5">ABS(C130-ROUND(C130,0))+ABS(D130-ROUND(D130,0))</f>
        <v>0</v>
      </c>
      <c r="I130" s="60">
        <v>0</v>
      </c>
    </row>
    <row r="131" spans="1:9" x14ac:dyDescent="0.25">
      <c r="A131" s="57">
        <v>151</v>
      </c>
      <c r="B131" s="58">
        <f>PRRAS!C141</f>
        <v>130</v>
      </c>
      <c r="C131" s="58">
        <f>PRRAS!D141</f>
        <v>609830</v>
      </c>
      <c r="D131" s="58">
        <f>PRRAS!E141</f>
        <v>753665</v>
      </c>
      <c r="E131" s="58">
        <v>0</v>
      </c>
      <c r="F131" s="58">
        <v>0</v>
      </c>
      <c r="G131" s="59">
        <f t="shared" si="4"/>
        <v>275230.8</v>
      </c>
      <c r="H131" s="59">
        <f t="shared" si="5"/>
        <v>0</v>
      </c>
      <c r="I131" s="60">
        <v>0</v>
      </c>
    </row>
    <row r="132" spans="1:9" x14ac:dyDescent="0.25">
      <c r="A132" s="57">
        <v>151</v>
      </c>
      <c r="B132" s="58">
        <f>PRRAS!C142</f>
        <v>131</v>
      </c>
      <c r="C132" s="58">
        <f>PRRAS!D142</f>
        <v>609830</v>
      </c>
      <c r="D132" s="58">
        <f>PRRAS!E142</f>
        <v>753665</v>
      </c>
      <c r="E132" s="58">
        <v>0</v>
      </c>
      <c r="F132" s="58">
        <v>0</v>
      </c>
      <c r="G132" s="59">
        <f t="shared" si="4"/>
        <v>277347.96000000002</v>
      </c>
      <c r="H132" s="59">
        <f t="shared" si="5"/>
        <v>0</v>
      </c>
      <c r="I132" s="60">
        <v>0</v>
      </c>
    </row>
    <row r="133" spans="1:9" x14ac:dyDescent="0.25">
      <c r="A133" s="57">
        <v>151</v>
      </c>
      <c r="B133" s="58">
        <f>PRRAS!C143</f>
        <v>132</v>
      </c>
      <c r="C133" s="58">
        <f>PRRAS!D143</f>
        <v>553477</v>
      </c>
      <c r="D133" s="58">
        <f>PRRAS!E143</f>
        <v>540531</v>
      </c>
      <c r="E133" s="58">
        <v>0</v>
      </c>
      <c r="F133" s="58">
        <v>0</v>
      </c>
      <c r="G133" s="59">
        <f t="shared" si="4"/>
        <v>215759.14800000002</v>
      </c>
      <c r="H133" s="59">
        <f t="shared" si="5"/>
        <v>0</v>
      </c>
      <c r="I133" s="60">
        <v>0</v>
      </c>
    </row>
    <row r="134" spans="1:9" x14ac:dyDescent="0.25">
      <c r="A134" s="57">
        <v>151</v>
      </c>
      <c r="B134" s="58">
        <f>PRRAS!C144</f>
        <v>133</v>
      </c>
      <c r="C134" s="58">
        <f>PRRAS!D144</f>
        <v>56353</v>
      </c>
      <c r="D134" s="58">
        <f>PRRAS!E144</f>
        <v>213134</v>
      </c>
      <c r="E134" s="58">
        <v>0</v>
      </c>
      <c r="F134" s="58">
        <v>0</v>
      </c>
      <c r="G134" s="59">
        <f t="shared" si="4"/>
        <v>64188.593000000001</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4822958</v>
      </c>
      <c r="D149" s="58">
        <f>PRRAS!E159</f>
        <v>4643924</v>
      </c>
      <c r="E149" s="58">
        <v>0</v>
      </c>
      <c r="F149" s="58">
        <v>0</v>
      </c>
      <c r="G149" s="59">
        <f t="shared" si="4"/>
        <v>2088399.2879999999</v>
      </c>
      <c r="H149" s="59">
        <f t="shared" si="5"/>
        <v>0</v>
      </c>
      <c r="I149" s="60">
        <v>0</v>
      </c>
    </row>
    <row r="150" spans="1:9" x14ac:dyDescent="0.25">
      <c r="A150" s="57">
        <v>151</v>
      </c>
      <c r="B150" s="58">
        <f>PRRAS!C160</f>
        <v>149</v>
      </c>
      <c r="C150" s="58">
        <f>PRRAS!D160</f>
        <v>3908183</v>
      </c>
      <c r="D150" s="58">
        <f>PRRAS!E160</f>
        <v>3859986</v>
      </c>
      <c r="E150" s="58">
        <v>0</v>
      </c>
      <c r="F150" s="58">
        <v>0</v>
      </c>
      <c r="G150" s="59">
        <f t="shared" si="4"/>
        <v>1732595.095</v>
      </c>
      <c r="H150" s="59">
        <f t="shared" si="5"/>
        <v>0</v>
      </c>
      <c r="I150" s="60">
        <v>0</v>
      </c>
    </row>
    <row r="151" spans="1:9" x14ac:dyDescent="0.25">
      <c r="A151" s="57">
        <v>151</v>
      </c>
      <c r="B151" s="58">
        <f>PRRAS!C161</f>
        <v>150</v>
      </c>
      <c r="C151" s="58">
        <f>PRRAS!D161</f>
        <v>3234694</v>
      </c>
      <c r="D151" s="58">
        <f>PRRAS!E161</f>
        <v>3166640</v>
      </c>
      <c r="E151" s="58">
        <v>0</v>
      </c>
      <c r="F151" s="58">
        <v>0</v>
      </c>
      <c r="G151" s="59">
        <f t="shared" si="4"/>
        <v>1435196.0999999999</v>
      </c>
      <c r="H151" s="59">
        <f t="shared" si="5"/>
        <v>0</v>
      </c>
      <c r="I151" s="60">
        <v>0</v>
      </c>
    </row>
    <row r="152" spans="1:9" x14ac:dyDescent="0.25">
      <c r="A152" s="57">
        <v>151</v>
      </c>
      <c r="B152" s="58">
        <f>PRRAS!C162</f>
        <v>151</v>
      </c>
      <c r="C152" s="58">
        <f>PRRAS!D162</f>
        <v>3141815</v>
      </c>
      <c r="D152" s="58">
        <f>PRRAS!E162</f>
        <v>3065961</v>
      </c>
      <c r="E152" s="58">
        <v>0</v>
      </c>
      <c r="F152" s="58">
        <v>0</v>
      </c>
      <c r="G152" s="59">
        <f t="shared" si="4"/>
        <v>1400334.287</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38003</v>
      </c>
      <c r="D154" s="58">
        <f>PRRAS!E164</f>
        <v>38361</v>
      </c>
      <c r="E154" s="58">
        <v>0</v>
      </c>
      <c r="F154" s="58">
        <v>0</v>
      </c>
      <c r="G154" s="59">
        <f t="shared" si="4"/>
        <v>17552.924999999999</v>
      </c>
      <c r="H154" s="59">
        <f t="shared" si="5"/>
        <v>0</v>
      </c>
      <c r="I154" s="60">
        <v>0</v>
      </c>
    </row>
    <row r="155" spans="1:9" x14ac:dyDescent="0.25">
      <c r="A155" s="57">
        <v>151</v>
      </c>
      <c r="B155" s="58">
        <f>PRRAS!C165</f>
        <v>154</v>
      </c>
      <c r="C155" s="58">
        <f>PRRAS!D165</f>
        <v>54876</v>
      </c>
      <c r="D155" s="58">
        <f>PRRAS!E165</f>
        <v>62318</v>
      </c>
      <c r="E155" s="58">
        <v>0</v>
      </c>
      <c r="F155" s="58">
        <v>0</v>
      </c>
      <c r="G155" s="59">
        <f t="shared" si="4"/>
        <v>27644.847999999998</v>
      </c>
      <c r="H155" s="59">
        <f t="shared" si="5"/>
        <v>0</v>
      </c>
      <c r="I155" s="60">
        <v>0</v>
      </c>
    </row>
    <row r="156" spans="1:9" x14ac:dyDescent="0.25">
      <c r="A156" s="57">
        <v>151</v>
      </c>
      <c r="B156" s="58">
        <f>PRRAS!C166</f>
        <v>155</v>
      </c>
      <c r="C156" s="58">
        <f>PRRAS!D166</f>
        <v>117121</v>
      </c>
      <c r="D156" s="58">
        <f>PRRAS!E166</f>
        <v>147816</v>
      </c>
      <c r="E156" s="58">
        <v>0</v>
      </c>
      <c r="F156" s="58">
        <v>0</v>
      </c>
      <c r="G156" s="59">
        <f t="shared" si="4"/>
        <v>63976.714999999997</v>
      </c>
      <c r="H156" s="59">
        <f t="shared" si="5"/>
        <v>0</v>
      </c>
      <c r="I156" s="60">
        <v>0</v>
      </c>
    </row>
    <row r="157" spans="1:9" x14ac:dyDescent="0.25">
      <c r="A157" s="57">
        <v>151</v>
      </c>
      <c r="B157" s="58">
        <f>PRRAS!C167</f>
        <v>156</v>
      </c>
      <c r="C157" s="58">
        <f>PRRAS!D167</f>
        <v>556368</v>
      </c>
      <c r="D157" s="58">
        <f>PRRAS!E167</f>
        <v>545530</v>
      </c>
      <c r="E157" s="58">
        <v>0</v>
      </c>
      <c r="F157" s="58">
        <v>0</v>
      </c>
      <c r="G157" s="59">
        <f t="shared" si="4"/>
        <v>256998.76800000001</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501378</v>
      </c>
      <c r="D159" s="58">
        <f>PRRAS!E169</f>
        <v>491612</v>
      </c>
      <c r="E159" s="58">
        <v>0</v>
      </c>
      <c r="F159" s="58">
        <v>0</v>
      </c>
      <c r="G159" s="59">
        <f t="shared" si="4"/>
        <v>234567.11600000001</v>
      </c>
      <c r="H159" s="59">
        <f t="shared" si="5"/>
        <v>0</v>
      </c>
      <c r="I159" s="60">
        <v>0</v>
      </c>
    </row>
    <row r="160" spans="1:9" x14ac:dyDescent="0.25">
      <c r="A160" s="57">
        <v>151</v>
      </c>
      <c r="B160" s="58">
        <f>PRRAS!C170</f>
        <v>159</v>
      </c>
      <c r="C160" s="58">
        <f>PRRAS!D170</f>
        <v>54990</v>
      </c>
      <c r="D160" s="58">
        <f>PRRAS!E170</f>
        <v>53918</v>
      </c>
      <c r="E160" s="58">
        <v>0</v>
      </c>
      <c r="F160" s="58">
        <v>0</v>
      </c>
      <c r="G160" s="59">
        <f t="shared" si="4"/>
        <v>25889.333999999999</v>
      </c>
      <c r="H160" s="59">
        <f t="shared" si="5"/>
        <v>0</v>
      </c>
      <c r="I160" s="60">
        <v>0</v>
      </c>
    </row>
    <row r="161" spans="1:9" x14ac:dyDescent="0.25">
      <c r="A161" s="57">
        <v>151</v>
      </c>
      <c r="B161" s="58">
        <f>PRRAS!C171</f>
        <v>160</v>
      </c>
      <c r="C161" s="58">
        <f>PRRAS!D171</f>
        <v>850435</v>
      </c>
      <c r="D161" s="58">
        <f>PRRAS!E171</f>
        <v>739475</v>
      </c>
      <c r="E161" s="58">
        <v>0</v>
      </c>
      <c r="F161" s="58">
        <v>0</v>
      </c>
      <c r="G161" s="59">
        <f t="shared" si="4"/>
        <v>372701.60000000003</v>
      </c>
      <c r="H161" s="59">
        <f t="shared" si="5"/>
        <v>0</v>
      </c>
      <c r="I161" s="60">
        <v>0</v>
      </c>
    </row>
    <row r="162" spans="1:9" x14ac:dyDescent="0.25">
      <c r="A162" s="57">
        <v>151</v>
      </c>
      <c r="B162" s="58">
        <f>PRRAS!C172</f>
        <v>161</v>
      </c>
      <c r="C162" s="58">
        <f>PRRAS!D172</f>
        <v>158969</v>
      </c>
      <c r="D162" s="58">
        <f>PRRAS!E172</f>
        <v>147597</v>
      </c>
      <c r="E162" s="58">
        <v>0</v>
      </c>
      <c r="F162" s="58">
        <v>0</v>
      </c>
      <c r="G162" s="59">
        <f t="shared" si="4"/>
        <v>73120.243000000002</v>
      </c>
      <c r="H162" s="59">
        <f t="shared" si="5"/>
        <v>0</v>
      </c>
      <c r="I162" s="60">
        <v>0</v>
      </c>
    </row>
    <row r="163" spans="1:9" x14ac:dyDescent="0.25">
      <c r="A163" s="57">
        <v>151</v>
      </c>
      <c r="B163" s="58">
        <f>PRRAS!C173</f>
        <v>162</v>
      </c>
      <c r="C163" s="58">
        <f>PRRAS!D173</f>
        <v>27668</v>
      </c>
      <c r="D163" s="58">
        <f>PRRAS!E173</f>
        <v>19642</v>
      </c>
      <c r="E163" s="58">
        <v>0</v>
      </c>
      <c r="F163" s="58">
        <v>0</v>
      </c>
      <c r="G163" s="59">
        <f t="shared" si="4"/>
        <v>10846.224</v>
      </c>
      <c r="H163" s="59">
        <f t="shared" si="5"/>
        <v>0</v>
      </c>
      <c r="I163" s="60">
        <v>0</v>
      </c>
    </row>
    <row r="164" spans="1:9" x14ac:dyDescent="0.25">
      <c r="A164" s="57">
        <v>151</v>
      </c>
      <c r="B164" s="58">
        <f>PRRAS!C174</f>
        <v>163</v>
      </c>
      <c r="C164" s="58">
        <f>PRRAS!D174</f>
        <v>129351</v>
      </c>
      <c r="D164" s="58">
        <f>PRRAS!E174</f>
        <v>127365</v>
      </c>
      <c r="E164" s="58">
        <v>0</v>
      </c>
      <c r="F164" s="58">
        <v>0</v>
      </c>
      <c r="G164" s="59">
        <f t="shared" si="4"/>
        <v>62605.203000000001</v>
      </c>
      <c r="H164" s="59">
        <f t="shared" si="5"/>
        <v>0</v>
      </c>
      <c r="I164" s="60">
        <v>0</v>
      </c>
    </row>
    <row r="165" spans="1:9" x14ac:dyDescent="0.25">
      <c r="A165" s="57">
        <v>151</v>
      </c>
      <c r="B165" s="58">
        <f>PRRAS!C175</f>
        <v>164</v>
      </c>
      <c r="C165" s="58">
        <f>PRRAS!D175</f>
        <v>1950</v>
      </c>
      <c r="D165" s="58">
        <f>PRRAS!E175</f>
        <v>590</v>
      </c>
      <c r="E165" s="58">
        <v>0</v>
      </c>
      <c r="F165" s="58">
        <v>0</v>
      </c>
      <c r="G165" s="59">
        <f t="shared" si="4"/>
        <v>513.32000000000005</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275430</v>
      </c>
      <c r="D167" s="58">
        <f>PRRAS!E177</f>
        <v>271581</v>
      </c>
      <c r="E167" s="58">
        <v>0</v>
      </c>
      <c r="F167" s="58">
        <v>0</v>
      </c>
      <c r="G167" s="59">
        <f t="shared" si="4"/>
        <v>135886.272</v>
      </c>
      <c r="H167" s="59">
        <f t="shared" si="5"/>
        <v>0</v>
      </c>
      <c r="I167" s="60">
        <v>0</v>
      </c>
    </row>
    <row r="168" spans="1:9" x14ac:dyDescent="0.25">
      <c r="A168" s="57">
        <v>151</v>
      </c>
      <c r="B168" s="58">
        <f>PRRAS!C178</f>
        <v>167</v>
      </c>
      <c r="C168" s="58">
        <f>PRRAS!D178</f>
        <v>48272</v>
      </c>
      <c r="D168" s="58">
        <f>PRRAS!E178</f>
        <v>46702</v>
      </c>
      <c r="E168" s="58">
        <v>0</v>
      </c>
      <c r="F168" s="58">
        <v>0</v>
      </c>
      <c r="G168" s="59">
        <f t="shared" si="4"/>
        <v>23659.892</v>
      </c>
      <c r="H168" s="59">
        <f t="shared" si="5"/>
        <v>0</v>
      </c>
      <c r="I168" s="60">
        <v>0</v>
      </c>
    </row>
    <row r="169" spans="1:9" x14ac:dyDescent="0.25">
      <c r="A169" s="57">
        <v>151</v>
      </c>
      <c r="B169" s="58">
        <f>PRRAS!C179</f>
        <v>168</v>
      </c>
      <c r="C169" s="58">
        <f>PRRAS!D179</f>
        <v>93100</v>
      </c>
      <c r="D169" s="58">
        <f>PRRAS!E179</f>
        <v>87740</v>
      </c>
      <c r="E169" s="58">
        <v>0</v>
      </c>
      <c r="F169" s="58">
        <v>0</v>
      </c>
      <c r="G169" s="59">
        <f t="shared" si="4"/>
        <v>45121.440000000002</v>
      </c>
      <c r="H169" s="59">
        <f t="shared" si="5"/>
        <v>0</v>
      </c>
      <c r="I169" s="60">
        <v>0</v>
      </c>
    </row>
    <row r="170" spans="1:9" x14ac:dyDescent="0.25">
      <c r="A170" s="57">
        <v>151</v>
      </c>
      <c r="B170" s="58">
        <f>PRRAS!C180</f>
        <v>169</v>
      </c>
      <c r="C170" s="58">
        <f>PRRAS!D180</f>
        <v>120193</v>
      </c>
      <c r="D170" s="58">
        <f>PRRAS!E180</f>
        <v>116286</v>
      </c>
      <c r="E170" s="58">
        <v>0</v>
      </c>
      <c r="F170" s="58">
        <v>0</v>
      </c>
      <c r="G170" s="59">
        <f t="shared" si="4"/>
        <v>59617.285000000003</v>
      </c>
      <c r="H170" s="59">
        <f t="shared" si="5"/>
        <v>0</v>
      </c>
      <c r="I170" s="60">
        <v>0</v>
      </c>
    </row>
    <row r="171" spans="1:9" x14ac:dyDescent="0.25">
      <c r="A171" s="57">
        <v>151</v>
      </c>
      <c r="B171" s="58">
        <f>PRRAS!C181</f>
        <v>170</v>
      </c>
      <c r="C171" s="58">
        <f>PRRAS!D181</f>
        <v>12015</v>
      </c>
      <c r="D171" s="58">
        <f>PRRAS!E181</f>
        <v>14875</v>
      </c>
      <c r="E171" s="58">
        <v>0</v>
      </c>
      <c r="F171" s="58">
        <v>0</v>
      </c>
      <c r="G171" s="59">
        <f t="shared" si="4"/>
        <v>7100.05</v>
      </c>
      <c r="H171" s="59">
        <f t="shared" si="5"/>
        <v>0</v>
      </c>
      <c r="I171" s="60">
        <v>0</v>
      </c>
    </row>
    <row r="172" spans="1:9" x14ac:dyDescent="0.25">
      <c r="A172" s="57">
        <v>151</v>
      </c>
      <c r="B172" s="58">
        <f>PRRAS!C182</f>
        <v>171</v>
      </c>
      <c r="C172" s="58">
        <f>PRRAS!D182</f>
        <v>1850</v>
      </c>
      <c r="D172" s="58">
        <f>PRRAS!E182</f>
        <v>2969</v>
      </c>
      <c r="E172" s="58">
        <v>0</v>
      </c>
      <c r="F172" s="58">
        <v>0</v>
      </c>
      <c r="G172" s="59">
        <f t="shared" si="4"/>
        <v>1331.748</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3009</v>
      </c>
      <c r="E174" s="58">
        <v>0</v>
      </c>
      <c r="F174" s="58">
        <v>0</v>
      </c>
      <c r="G174" s="59">
        <f t="shared" si="4"/>
        <v>1041.114</v>
      </c>
      <c r="H174" s="59">
        <f t="shared" si="5"/>
        <v>0</v>
      </c>
      <c r="I174" s="60">
        <v>0</v>
      </c>
    </row>
    <row r="175" spans="1:9" x14ac:dyDescent="0.25">
      <c r="A175" s="57">
        <v>151</v>
      </c>
      <c r="B175" s="58">
        <f>PRRAS!C185</f>
        <v>174</v>
      </c>
      <c r="C175" s="58">
        <f>PRRAS!D185</f>
        <v>398335</v>
      </c>
      <c r="D175" s="58">
        <f>PRRAS!E185</f>
        <v>298180</v>
      </c>
      <c r="E175" s="58">
        <v>0</v>
      </c>
      <c r="F175" s="58">
        <v>0</v>
      </c>
      <c r="G175" s="59">
        <f t="shared" si="4"/>
        <v>173076.93</v>
      </c>
      <c r="H175" s="59">
        <f t="shared" si="5"/>
        <v>0</v>
      </c>
      <c r="I175" s="60">
        <v>0</v>
      </c>
    </row>
    <row r="176" spans="1:9" x14ac:dyDescent="0.25">
      <c r="A176" s="57">
        <v>151</v>
      </c>
      <c r="B176" s="58">
        <f>PRRAS!C186</f>
        <v>175</v>
      </c>
      <c r="C176" s="58">
        <f>PRRAS!D186</f>
        <v>16882</v>
      </c>
      <c r="D176" s="58">
        <f>PRRAS!E186</f>
        <v>18725</v>
      </c>
      <c r="E176" s="58">
        <v>0</v>
      </c>
      <c r="F176" s="58">
        <v>0</v>
      </c>
      <c r="G176" s="59">
        <f t="shared" si="4"/>
        <v>9508.0999999999985</v>
      </c>
      <c r="H176" s="59">
        <f t="shared" si="5"/>
        <v>0</v>
      </c>
      <c r="I176" s="60">
        <v>0</v>
      </c>
    </row>
    <row r="177" spans="1:9" x14ac:dyDescent="0.25">
      <c r="A177" s="57">
        <v>151</v>
      </c>
      <c r="B177" s="58">
        <f>PRRAS!C187</f>
        <v>176</v>
      </c>
      <c r="C177" s="58">
        <f>PRRAS!D187</f>
        <v>262478</v>
      </c>
      <c r="D177" s="58">
        <f>PRRAS!E187</f>
        <v>228709</v>
      </c>
      <c r="E177" s="58">
        <v>0</v>
      </c>
      <c r="F177" s="58">
        <v>0</v>
      </c>
      <c r="G177" s="59">
        <f t="shared" si="4"/>
        <v>126701.696</v>
      </c>
      <c r="H177" s="59">
        <f t="shared" si="5"/>
        <v>0</v>
      </c>
      <c r="I177" s="60">
        <v>0</v>
      </c>
    </row>
    <row r="178" spans="1:9" x14ac:dyDescent="0.25">
      <c r="A178" s="57">
        <v>151</v>
      </c>
      <c r="B178" s="58">
        <f>PRRAS!C188</f>
        <v>177</v>
      </c>
      <c r="C178" s="58">
        <f>PRRAS!D188</f>
        <v>0</v>
      </c>
      <c r="D178" s="58">
        <f>PRRAS!E188</f>
        <v>4350</v>
      </c>
      <c r="E178" s="58">
        <v>0</v>
      </c>
      <c r="F178" s="58">
        <v>0</v>
      </c>
      <c r="G178" s="59">
        <f t="shared" si="4"/>
        <v>1539.8999999999999</v>
      </c>
      <c r="H178" s="59">
        <f t="shared" si="5"/>
        <v>0</v>
      </c>
      <c r="I178" s="60">
        <v>0</v>
      </c>
    </row>
    <row r="179" spans="1:9" x14ac:dyDescent="0.25">
      <c r="A179" s="57">
        <v>151</v>
      </c>
      <c r="B179" s="58">
        <f>PRRAS!C189</f>
        <v>178</v>
      </c>
      <c r="C179" s="58">
        <f>PRRAS!D189</f>
        <v>27946</v>
      </c>
      <c r="D179" s="58">
        <f>PRRAS!E189</f>
        <v>22709</v>
      </c>
      <c r="E179" s="58">
        <v>0</v>
      </c>
      <c r="F179" s="58">
        <v>0</v>
      </c>
      <c r="G179" s="59">
        <f t="shared" si="4"/>
        <v>13058.791999999999</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14229</v>
      </c>
      <c r="D181" s="58">
        <f>PRRAS!E191</f>
        <v>8146</v>
      </c>
      <c r="E181" s="58">
        <v>0</v>
      </c>
      <c r="F181" s="58">
        <v>0</v>
      </c>
      <c r="G181" s="59">
        <f t="shared" si="4"/>
        <v>5493.78</v>
      </c>
      <c r="H181" s="59">
        <f t="shared" si="5"/>
        <v>0</v>
      </c>
      <c r="I181" s="60">
        <v>0</v>
      </c>
    </row>
    <row r="182" spans="1:9" x14ac:dyDescent="0.25">
      <c r="A182" s="57">
        <v>151</v>
      </c>
      <c r="B182" s="58">
        <f>PRRAS!C192</f>
        <v>181</v>
      </c>
      <c r="C182" s="58">
        <f>PRRAS!D192</f>
        <v>65000</v>
      </c>
      <c r="D182" s="58">
        <f>PRRAS!E192</f>
        <v>1200</v>
      </c>
      <c r="E182" s="58">
        <v>0</v>
      </c>
      <c r="F182" s="58">
        <v>0</v>
      </c>
      <c r="G182" s="59">
        <f t="shared" si="4"/>
        <v>12199.4</v>
      </c>
      <c r="H182" s="59">
        <f t="shared" si="5"/>
        <v>0</v>
      </c>
      <c r="I182" s="60">
        <v>0</v>
      </c>
    </row>
    <row r="183" spans="1:9" x14ac:dyDescent="0.25">
      <c r="A183" s="57">
        <v>151</v>
      </c>
      <c r="B183" s="58">
        <f>PRRAS!C193</f>
        <v>182</v>
      </c>
      <c r="C183" s="58">
        <f>PRRAS!D193</f>
        <v>5628</v>
      </c>
      <c r="D183" s="58">
        <f>PRRAS!E193</f>
        <v>7053</v>
      </c>
      <c r="E183" s="58">
        <v>0</v>
      </c>
      <c r="F183" s="58">
        <v>0</v>
      </c>
      <c r="G183" s="59">
        <f t="shared" si="4"/>
        <v>3591.5879999999997</v>
      </c>
      <c r="H183" s="59">
        <f t="shared" si="5"/>
        <v>0</v>
      </c>
      <c r="I183" s="60">
        <v>0</v>
      </c>
    </row>
    <row r="184" spans="1:9" x14ac:dyDescent="0.25">
      <c r="A184" s="57">
        <v>151</v>
      </c>
      <c r="B184" s="58">
        <f>PRRAS!C194</f>
        <v>183</v>
      </c>
      <c r="C184" s="58">
        <f>PRRAS!D194</f>
        <v>6172</v>
      </c>
      <c r="D184" s="58">
        <f>PRRAS!E194</f>
        <v>7288</v>
      </c>
      <c r="E184" s="58">
        <v>0</v>
      </c>
      <c r="F184" s="58">
        <v>0</v>
      </c>
      <c r="G184" s="59">
        <f t="shared" si="4"/>
        <v>3796.884</v>
      </c>
      <c r="H184" s="59">
        <f t="shared" si="5"/>
        <v>0</v>
      </c>
      <c r="I184" s="60">
        <v>0</v>
      </c>
    </row>
    <row r="185" spans="1:9" x14ac:dyDescent="0.25">
      <c r="A185" s="57">
        <v>151</v>
      </c>
      <c r="B185" s="58">
        <f>PRRAS!C195</f>
        <v>184</v>
      </c>
      <c r="C185" s="58">
        <f>PRRAS!D195</f>
        <v>1963</v>
      </c>
      <c r="D185" s="58">
        <f>PRRAS!E195</f>
        <v>1268</v>
      </c>
      <c r="E185" s="58">
        <v>0</v>
      </c>
      <c r="F185" s="58">
        <v>0</v>
      </c>
      <c r="G185" s="59">
        <f t="shared" si="4"/>
        <v>827.81600000000003</v>
      </c>
      <c r="H185" s="59">
        <f t="shared" si="5"/>
        <v>0</v>
      </c>
      <c r="I185" s="60">
        <v>0</v>
      </c>
    </row>
    <row r="186" spans="1:9" x14ac:dyDescent="0.25">
      <c r="A186" s="57">
        <v>151</v>
      </c>
      <c r="B186" s="58">
        <f>PRRAS!C196</f>
        <v>185</v>
      </c>
      <c r="C186" s="58">
        <f>PRRAS!D196</f>
        <v>15738</v>
      </c>
      <c r="D186" s="58">
        <f>PRRAS!E196</f>
        <v>20849</v>
      </c>
      <c r="E186" s="58">
        <v>0</v>
      </c>
      <c r="F186" s="58">
        <v>0</v>
      </c>
      <c r="G186" s="59">
        <f t="shared" si="4"/>
        <v>10625.66</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1455</v>
      </c>
      <c r="D189" s="58">
        <f>PRRAS!E199</f>
        <v>6143</v>
      </c>
      <c r="E189" s="58">
        <v>0</v>
      </c>
      <c r="F189" s="58">
        <v>0</v>
      </c>
      <c r="G189" s="59">
        <f t="shared" si="4"/>
        <v>2583.308</v>
      </c>
      <c r="H189" s="59">
        <f t="shared" si="5"/>
        <v>0</v>
      </c>
      <c r="I189" s="60">
        <v>0</v>
      </c>
    </row>
    <row r="190" spans="1:9" x14ac:dyDescent="0.25">
      <c r="A190" s="57">
        <v>151</v>
      </c>
      <c r="B190" s="58">
        <f>PRRAS!C200</f>
        <v>189</v>
      </c>
      <c r="C190" s="58">
        <f>PRRAS!D200</f>
        <v>0</v>
      </c>
      <c r="D190" s="58">
        <f>PRRAS!E200</f>
        <v>350</v>
      </c>
      <c r="E190" s="58">
        <v>0</v>
      </c>
      <c r="F190" s="58">
        <v>0</v>
      </c>
      <c r="G190" s="59">
        <f t="shared" si="4"/>
        <v>132.30000000000001</v>
      </c>
      <c r="H190" s="59">
        <f t="shared" si="5"/>
        <v>0</v>
      </c>
      <c r="I190" s="60">
        <v>0</v>
      </c>
    </row>
    <row r="191" spans="1:9" x14ac:dyDescent="0.25">
      <c r="A191" s="57">
        <v>151</v>
      </c>
      <c r="B191" s="58">
        <f>PRRAS!C201</f>
        <v>190</v>
      </c>
      <c r="C191" s="58">
        <f>PRRAS!D201</f>
        <v>13429</v>
      </c>
      <c r="D191" s="58">
        <f>PRRAS!E201</f>
        <v>13614</v>
      </c>
      <c r="E191" s="58">
        <v>0</v>
      </c>
      <c r="F191" s="58">
        <v>0</v>
      </c>
      <c r="G191" s="59">
        <f t="shared" si="4"/>
        <v>7724.83</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854</v>
      </c>
      <c r="D193" s="58">
        <f>PRRAS!E203</f>
        <v>742</v>
      </c>
      <c r="E193" s="58">
        <v>0</v>
      </c>
      <c r="F193" s="58">
        <v>0</v>
      </c>
      <c r="G193" s="59">
        <f t="shared" si="4"/>
        <v>448.89600000000002</v>
      </c>
      <c r="H193" s="59">
        <f t="shared" si="5"/>
        <v>0</v>
      </c>
      <c r="I193" s="60">
        <v>0</v>
      </c>
    </row>
    <row r="194" spans="1:9" x14ac:dyDescent="0.25">
      <c r="A194" s="57">
        <v>151</v>
      </c>
      <c r="B194" s="58">
        <f>PRRAS!C204</f>
        <v>193</v>
      </c>
      <c r="C194" s="58">
        <f>PRRAS!D204</f>
        <v>1991</v>
      </c>
      <c r="D194" s="58">
        <f>PRRAS!E204</f>
        <v>1640</v>
      </c>
      <c r="E194" s="58">
        <v>0</v>
      </c>
      <c r="F194" s="58">
        <v>0</v>
      </c>
      <c r="G194" s="59">
        <f t="shared" ref="G194:G257" si="6">(B194/1000)*(C194*1+D194*2)</f>
        <v>1017.303</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1991</v>
      </c>
      <c r="D208" s="58">
        <f>PRRAS!E218</f>
        <v>1640</v>
      </c>
      <c r="E208" s="58">
        <v>0</v>
      </c>
      <c r="F208" s="58">
        <v>0</v>
      </c>
      <c r="G208" s="59">
        <f t="shared" si="6"/>
        <v>1091.097</v>
      </c>
      <c r="H208" s="59">
        <f t="shared" si="7"/>
        <v>0</v>
      </c>
      <c r="I208" s="60">
        <v>0</v>
      </c>
    </row>
    <row r="209" spans="1:9" x14ac:dyDescent="0.25">
      <c r="A209" s="57">
        <v>151</v>
      </c>
      <c r="B209" s="58">
        <f>PRRAS!C219</f>
        <v>208</v>
      </c>
      <c r="C209" s="58">
        <f>PRRAS!D219</f>
        <v>1991</v>
      </c>
      <c r="D209" s="58">
        <f>PRRAS!E219</f>
        <v>1640</v>
      </c>
      <c r="E209" s="58">
        <v>0</v>
      </c>
      <c r="F209" s="58">
        <v>0</v>
      </c>
      <c r="G209" s="59">
        <f t="shared" si="6"/>
        <v>1096.3679999999999</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62349</v>
      </c>
      <c r="D247" s="58">
        <f>PRRAS!E257</f>
        <v>42823</v>
      </c>
      <c r="E247" s="58">
        <v>0</v>
      </c>
      <c r="F247" s="58">
        <v>0</v>
      </c>
      <c r="G247" s="59">
        <f t="shared" si="6"/>
        <v>36406.769999999997</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62349</v>
      </c>
      <c r="D254" s="58">
        <f>PRRAS!E264</f>
        <v>42823</v>
      </c>
      <c r="E254" s="58">
        <v>0</v>
      </c>
      <c r="F254" s="58">
        <v>0</v>
      </c>
      <c r="G254" s="59">
        <f t="shared" si="6"/>
        <v>37442.735000000001</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62349</v>
      </c>
      <c r="D256" s="58">
        <f>PRRAS!E266</f>
        <v>42823</v>
      </c>
      <c r="E256" s="58">
        <v>0</v>
      </c>
      <c r="F256" s="58">
        <v>0</v>
      </c>
      <c r="G256" s="59">
        <f t="shared" si="6"/>
        <v>37738.724999999999</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4822958</v>
      </c>
      <c r="D282" s="58">
        <f>PRRAS!E292</f>
        <v>4643924</v>
      </c>
      <c r="E282" s="58">
        <v>0</v>
      </c>
      <c r="F282" s="58">
        <v>0</v>
      </c>
      <c r="G282" s="59">
        <f t="shared" si="8"/>
        <v>3965136.4860000005</v>
      </c>
      <c r="H282" s="59">
        <f t="shared" si="9"/>
        <v>0</v>
      </c>
      <c r="I282" s="60">
        <v>0</v>
      </c>
    </row>
    <row r="283" spans="1:9" x14ac:dyDescent="0.25">
      <c r="A283" s="57">
        <v>151</v>
      </c>
      <c r="B283" s="58">
        <f>PRRAS!C293</f>
        <v>282</v>
      </c>
      <c r="C283" s="58">
        <f>PRRAS!D293</f>
        <v>68751</v>
      </c>
      <c r="D283" s="58">
        <f>PRRAS!E293</f>
        <v>755891</v>
      </c>
      <c r="E283" s="58">
        <v>0</v>
      </c>
      <c r="F283" s="58">
        <v>0</v>
      </c>
      <c r="G283" s="59">
        <f t="shared" si="8"/>
        <v>445710.30599999998</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35393</v>
      </c>
      <c r="D286" s="58">
        <f>PRRAS!E296</f>
        <v>30366</v>
      </c>
      <c r="E286" s="58">
        <v>0</v>
      </c>
      <c r="F286" s="58">
        <v>0</v>
      </c>
      <c r="G286" s="59">
        <f t="shared" si="8"/>
        <v>27395.624999999996</v>
      </c>
      <c r="H286" s="59">
        <f t="shared" si="9"/>
        <v>0</v>
      </c>
      <c r="I286" s="60">
        <v>0</v>
      </c>
    </row>
    <row r="287" spans="1:9" x14ac:dyDescent="0.25">
      <c r="A287" s="57">
        <v>151</v>
      </c>
      <c r="B287" s="58">
        <f>PRRAS!C297</f>
        <v>286</v>
      </c>
      <c r="C287" s="58">
        <f>PRRAS!D297</f>
        <v>9728</v>
      </c>
      <c r="D287" s="58">
        <f>PRRAS!E297</f>
        <v>10364</v>
      </c>
      <c r="E287" s="58">
        <v>0</v>
      </c>
      <c r="F287" s="58">
        <v>0</v>
      </c>
      <c r="G287" s="59">
        <f t="shared" si="8"/>
        <v>8710.4159999999993</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63724</v>
      </c>
      <c r="D342" s="58">
        <f>PRRAS!E353</f>
        <v>1065428</v>
      </c>
      <c r="E342" s="58">
        <v>0</v>
      </c>
      <c r="F342" s="58">
        <v>0</v>
      </c>
      <c r="G342" s="59">
        <f t="shared" si="10"/>
        <v>748351.78</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63724</v>
      </c>
      <c r="D355" s="58">
        <f>PRRAS!E366</f>
        <v>73491</v>
      </c>
      <c r="E355" s="58">
        <v>0</v>
      </c>
      <c r="F355" s="58">
        <v>0</v>
      </c>
      <c r="G355" s="59">
        <f t="shared" si="10"/>
        <v>74589.923999999999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60240</v>
      </c>
      <c r="D361" s="58">
        <f>PRRAS!E372</f>
        <v>71380</v>
      </c>
      <c r="E361" s="58">
        <v>0</v>
      </c>
      <c r="F361" s="58">
        <v>0</v>
      </c>
      <c r="G361" s="59">
        <f t="shared" si="10"/>
        <v>73080</v>
      </c>
      <c r="H361" s="59">
        <f t="shared" si="11"/>
        <v>0</v>
      </c>
      <c r="I361" s="60">
        <v>0</v>
      </c>
    </row>
    <row r="362" spans="1:9" x14ac:dyDescent="0.25">
      <c r="A362" s="57">
        <v>151</v>
      </c>
      <c r="B362" s="58">
        <f>PRRAS!C373</f>
        <v>361</v>
      </c>
      <c r="C362" s="58">
        <f>PRRAS!D373</f>
        <v>55870</v>
      </c>
      <c r="D362" s="58">
        <f>PRRAS!E373</f>
        <v>54865</v>
      </c>
      <c r="E362" s="58">
        <v>0</v>
      </c>
      <c r="F362" s="58">
        <v>0</v>
      </c>
      <c r="G362" s="59">
        <f t="shared" si="10"/>
        <v>59781.599999999999</v>
      </c>
      <c r="H362" s="59">
        <f t="shared" si="11"/>
        <v>0</v>
      </c>
      <c r="I362" s="60">
        <v>0</v>
      </c>
    </row>
    <row r="363" spans="1:9" x14ac:dyDescent="0.25">
      <c r="A363" s="57">
        <v>151</v>
      </c>
      <c r="B363" s="58">
        <f>PRRAS!C374</f>
        <v>362</v>
      </c>
      <c r="C363" s="58">
        <f>PRRAS!D374</f>
        <v>1000</v>
      </c>
      <c r="D363" s="58">
        <f>PRRAS!E374</f>
        <v>1125</v>
      </c>
      <c r="E363" s="58">
        <v>0</v>
      </c>
      <c r="F363" s="58">
        <v>0</v>
      </c>
      <c r="G363" s="59">
        <f t="shared" si="10"/>
        <v>1176.5</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2020</v>
      </c>
      <c r="D367" s="58">
        <f>PRRAS!E378</f>
        <v>2175</v>
      </c>
      <c r="E367" s="58">
        <v>0</v>
      </c>
      <c r="F367" s="58">
        <v>0</v>
      </c>
      <c r="G367" s="59">
        <f t="shared" si="10"/>
        <v>2331.42</v>
      </c>
      <c r="H367" s="59">
        <f t="shared" si="11"/>
        <v>0</v>
      </c>
      <c r="I367" s="60">
        <v>0</v>
      </c>
    </row>
    <row r="368" spans="1:9" x14ac:dyDescent="0.25">
      <c r="A368" s="57">
        <v>151</v>
      </c>
      <c r="B368" s="58">
        <f>PRRAS!C379</f>
        <v>367</v>
      </c>
      <c r="C368" s="58">
        <f>PRRAS!D379</f>
        <v>1350</v>
      </c>
      <c r="D368" s="58">
        <f>PRRAS!E379</f>
        <v>13215</v>
      </c>
      <c r="E368" s="58">
        <v>0</v>
      </c>
      <c r="F368" s="58">
        <v>0</v>
      </c>
      <c r="G368" s="59">
        <f t="shared" si="10"/>
        <v>10195.26</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3484</v>
      </c>
      <c r="D375" s="58">
        <f>PRRAS!E386</f>
        <v>2111</v>
      </c>
      <c r="E375" s="58">
        <v>0</v>
      </c>
      <c r="F375" s="58">
        <v>0</v>
      </c>
      <c r="G375" s="59">
        <f t="shared" si="10"/>
        <v>2882.0439999999999</v>
      </c>
      <c r="H375" s="59">
        <f t="shared" si="11"/>
        <v>0</v>
      </c>
      <c r="I375" s="60">
        <v>0</v>
      </c>
    </row>
    <row r="376" spans="1:9" x14ac:dyDescent="0.25">
      <c r="A376" s="57">
        <v>151</v>
      </c>
      <c r="B376" s="58">
        <f>PRRAS!C387</f>
        <v>375</v>
      </c>
      <c r="C376" s="58">
        <f>PRRAS!D387</f>
        <v>3484</v>
      </c>
      <c r="D376" s="58">
        <f>PRRAS!E387</f>
        <v>2111</v>
      </c>
      <c r="E376" s="58">
        <v>0</v>
      </c>
      <c r="F376" s="58">
        <v>0</v>
      </c>
      <c r="G376" s="59">
        <f t="shared" si="10"/>
        <v>2889.75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991937</v>
      </c>
      <c r="E394" s="58">
        <v>0</v>
      </c>
      <c r="F394" s="58">
        <v>0</v>
      </c>
      <c r="G394" s="59">
        <f t="shared" si="12"/>
        <v>779662.48200000008</v>
      </c>
      <c r="H394" s="59">
        <f t="shared" si="13"/>
        <v>0</v>
      </c>
      <c r="I394" s="60">
        <v>0</v>
      </c>
    </row>
    <row r="395" spans="1:9" x14ac:dyDescent="0.25">
      <c r="A395" s="57">
        <v>151</v>
      </c>
      <c r="B395" s="58">
        <f>PRRAS!C406</f>
        <v>394</v>
      </c>
      <c r="C395" s="58">
        <f>PRRAS!D406</f>
        <v>0</v>
      </c>
      <c r="D395" s="58">
        <f>PRRAS!E406</f>
        <v>991937</v>
      </c>
      <c r="E395" s="58">
        <v>0</v>
      </c>
      <c r="F395" s="58">
        <v>0</v>
      </c>
      <c r="G395" s="59">
        <f t="shared" si="12"/>
        <v>781646.35600000003</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63724</v>
      </c>
      <c r="D400" s="58">
        <f>PRRAS!E411</f>
        <v>1065428</v>
      </c>
      <c r="E400" s="58">
        <v>0</v>
      </c>
      <c r="F400" s="58">
        <v>0</v>
      </c>
      <c r="G400" s="59">
        <f t="shared" si="12"/>
        <v>875637.42</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4891709</v>
      </c>
      <c r="D404" s="58">
        <f>PRRAS!E415</f>
        <v>5399815</v>
      </c>
      <c r="E404" s="58">
        <v>0</v>
      </c>
      <c r="F404" s="58">
        <v>0</v>
      </c>
      <c r="G404" s="59">
        <f t="shared" si="12"/>
        <v>6323609.6170000006</v>
      </c>
      <c r="H404" s="59">
        <f t="shared" si="13"/>
        <v>0</v>
      </c>
      <c r="I404" s="60">
        <v>0</v>
      </c>
    </row>
    <row r="405" spans="1:9" x14ac:dyDescent="0.25">
      <c r="A405" s="57">
        <v>151</v>
      </c>
      <c r="B405" s="58">
        <f>PRRAS!C416</f>
        <v>404</v>
      </c>
      <c r="C405" s="58">
        <f>PRRAS!D416</f>
        <v>4886682</v>
      </c>
      <c r="D405" s="58">
        <f>PRRAS!E416</f>
        <v>5709352</v>
      </c>
      <c r="E405" s="58">
        <v>0</v>
      </c>
      <c r="F405" s="58">
        <v>0</v>
      </c>
      <c r="G405" s="59">
        <f t="shared" si="12"/>
        <v>6587375.9440000001</v>
      </c>
      <c r="H405" s="59">
        <f t="shared" si="13"/>
        <v>0</v>
      </c>
      <c r="I405" s="60">
        <v>0</v>
      </c>
    </row>
    <row r="406" spans="1:9" x14ac:dyDescent="0.25">
      <c r="A406" s="57">
        <v>151</v>
      </c>
      <c r="B406" s="58">
        <f>PRRAS!C417</f>
        <v>405</v>
      </c>
      <c r="C406" s="58">
        <f>PRRAS!D417</f>
        <v>5027</v>
      </c>
      <c r="D406" s="58">
        <f>PRRAS!E417</f>
        <v>0</v>
      </c>
      <c r="E406" s="58">
        <v>0</v>
      </c>
      <c r="F406" s="58">
        <v>0</v>
      </c>
      <c r="G406" s="59">
        <f t="shared" si="12"/>
        <v>2035.9350000000002</v>
      </c>
      <c r="H406" s="59">
        <f t="shared" si="13"/>
        <v>0</v>
      </c>
      <c r="I406" s="60">
        <v>0</v>
      </c>
    </row>
    <row r="407" spans="1:9" x14ac:dyDescent="0.25">
      <c r="A407" s="57">
        <v>151</v>
      </c>
      <c r="B407" s="58">
        <f>PRRAS!C418</f>
        <v>406</v>
      </c>
      <c r="C407" s="58">
        <f>PRRAS!D418</f>
        <v>0</v>
      </c>
      <c r="D407" s="58">
        <f>PRRAS!E418</f>
        <v>309537</v>
      </c>
      <c r="E407" s="58">
        <v>0</v>
      </c>
      <c r="F407" s="58">
        <v>0</v>
      </c>
      <c r="G407" s="59">
        <f t="shared" si="12"/>
        <v>251344.04400000002</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35393</v>
      </c>
      <c r="D409" s="58">
        <f>PRRAS!E420</f>
        <v>30366</v>
      </c>
      <c r="E409" s="58">
        <v>0</v>
      </c>
      <c r="F409" s="58">
        <v>0</v>
      </c>
      <c r="G409" s="59">
        <f t="shared" si="12"/>
        <v>39219</v>
      </c>
      <c r="H409" s="59">
        <f t="shared" si="13"/>
        <v>0</v>
      </c>
      <c r="I409" s="60">
        <v>0</v>
      </c>
    </row>
    <row r="410" spans="1:9" x14ac:dyDescent="0.25">
      <c r="A410" s="57">
        <v>151</v>
      </c>
      <c r="B410" s="58">
        <f>PRRAS!C421</f>
        <v>409</v>
      </c>
      <c r="C410" s="58">
        <f>PRRAS!D421</f>
        <v>9728</v>
      </c>
      <c r="D410" s="58">
        <f>PRRAS!E421</f>
        <v>10364</v>
      </c>
      <c r="E410" s="58">
        <v>0</v>
      </c>
      <c r="F410" s="58">
        <v>0</v>
      </c>
      <c r="G410" s="59">
        <f t="shared" si="12"/>
        <v>12456.503999999999</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4891709</v>
      </c>
      <c r="D630" s="58">
        <f>PRRAS!E642</f>
        <v>5399815</v>
      </c>
      <c r="E630" s="58">
        <v>0</v>
      </c>
      <c r="F630" s="58">
        <v>0</v>
      </c>
      <c r="G630" s="59">
        <f t="shared" si="18"/>
        <v>9869852.2310000006</v>
      </c>
      <c r="H630" s="59">
        <f t="shared" si="19"/>
        <v>0</v>
      </c>
      <c r="I630" s="60">
        <v>0</v>
      </c>
    </row>
    <row r="631" spans="1:9" x14ac:dyDescent="0.25">
      <c r="A631" s="57">
        <v>151</v>
      </c>
      <c r="B631" s="58">
        <f>PRRAS!C643</f>
        <v>630</v>
      </c>
      <c r="C631" s="58">
        <f>PRRAS!D643</f>
        <v>4886682</v>
      </c>
      <c r="D631" s="58">
        <f>PRRAS!E643</f>
        <v>5709352</v>
      </c>
      <c r="E631" s="58">
        <v>0</v>
      </c>
      <c r="F631" s="58">
        <v>0</v>
      </c>
      <c r="G631" s="59">
        <f t="shared" si="18"/>
        <v>10272393.18</v>
      </c>
      <c r="H631" s="59">
        <f t="shared" si="19"/>
        <v>0</v>
      </c>
      <c r="I631" s="60">
        <v>0</v>
      </c>
    </row>
    <row r="632" spans="1:9" x14ac:dyDescent="0.25">
      <c r="A632" s="57">
        <v>151</v>
      </c>
      <c r="B632" s="58">
        <f>PRRAS!C644</f>
        <v>631</v>
      </c>
      <c r="C632" s="58">
        <f>PRRAS!D644</f>
        <v>5027</v>
      </c>
      <c r="D632" s="58">
        <f>PRRAS!E644</f>
        <v>0</v>
      </c>
      <c r="E632" s="58">
        <v>0</v>
      </c>
      <c r="F632" s="58">
        <v>0</v>
      </c>
      <c r="G632" s="59">
        <f t="shared" si="18"/>
        <v>3172.0369999999998</v>
      </c>
      <c r="H632" s="59">
        <f t="shared" si="19"/>
        <v>0</v>
      </c>
      <c r="I632" s="60">
        <v>0</v>
      </c>
    </row>
    <row r="633" spans="1:9" x14ac:dyDescent="0.25">
      <c r="A633" s="57">
        <v>151</v>
      </c>
      <c r="B633" s="58">
        <f>PRRAS!C645</f>
        <v>632</v>
      </c>
      <c r="C633" s="58">
        <f>PRRAS!D645</f>
        <v>0</v>
      </c>
      <c r="D633" s="58">
        <f>PRRAS!E645</f>
        <v>309537</v>
      </c>
      <c r="E633" s="58">
        <v>0</v>
      </c>
      <c r="F633" s="58">
        <v>0</v>
      </c>
      <c r="G633" s="59">
        <f t="shared" si="18"/>
        <v>391254.76799999998</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35393</v>
      </c>
      <c r="D635" s="58">
        <f>PRRAS!E647</f>
        <v>30366</v>
      </c>
      <c r="E635" s="58">
        <v>0</v>
      </c>
      <c r="F635" s="58">
        <v>0</v>
      </c>
      <c r="G635" s="59">
        <f t="shared" si="18"/>
        <v>60943.25</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30366</v>
      </c>
      <c r="D637" s="58">
        <f>PRRAS!E649</f>
        <v>339903</v>
      </c>
      <c r="E637" s="58">
        <v>0</v>
      </c>
      <c r="F637" s="58">
        <v>0</v>
      </c>
      <c r="G637" s="59">
        <f t="shared" si="18"/>
        <v>451669.39199999999</v>
      </c>
      <c r="H637" s="59">
        <f t="shared" si="19"/>
        <v>0</v>
      </c>
      <c r="I637" s="60">
        <v>0</v>
      </c>
    </row>
    <row r="638" spans="1:9" x14ac:dyDescent="0.25">
      <c r="A638" s="57">
        <v>151</v>
      </c>
      <c r="B638" s="58">
        <f>PRRAS!C650</f>
        <v>637</v>
      </c>
      <c r="C638" s="58">
        <f>PRRAS!D650</f>
        <v>326453</v>
      </c>
      <c r="D638" s="58">
        <f>PRRAS!E650</f>
        <v>332384</v>
      </c>
      <c r="E638" s="58">
        <v>0</v>
      </c>
      <c r="F638" s="58">
        <v>0</v>
      </c>
      <c r="G638" s="59">
        <f t="shared" si="18"/>
        <v>631407.777</v>
      </c>
      <c r="H638" s="59">
        <f t="shared" si="19"/>
        <v>0</v>
      </c>
      <c r="I638" s="60">
        <v>0</v>
      </c>
    </row>
    <row r="639" spans="1:9" x14ac:dyDescent="0.25">
      <c r="A639" s="57">
        <v>151</v>
      </c>
      <c r="B639" s="58">
        <f>PRRAS!C652</f>
        <v>638</v>
      </c>
      <c r="C639" s="58">
        <f>PRRAS!D652</f>
        <v>27635</v>
      </c>
      <c r="D639" s="58">
        <f>PRRAS!E652</f>
        <v>211417</v>
      </c>
      <c r="E639" s="58">
        <v>0</v>
      </c>
      <c r="F639" s="58">
        <v>0</v>
      </c>
      <c r="G639" s="59">
        <f t="shared" si="18"/>
        <v>287399.22200000001</v>
      </c>
      <c r="H639" s="59">
        <f t="shared" si="19"/>
        <v>0</v>
      </c>
      <c r="I639" s="60">
        <v>0</v>
      </c>
    </row>
    <row r="640" spans="1:9" x14ac:dyDescent="0.25">
      <c r="A640" s="57">
        <v>151</v>
      </c>
      <c r="B640" s="58">
        <f>PRRAS!C653</f>
        <v>639</v>
      </c>
      <c r="C640" s="58">
        <f>PRRAS!D653</f>
        <v>923303</v>
      </c>
      <c r="D640" s="58">
        <f>PRRAS!E653</f>
        <v>2054399</v>
      </c>
      <c r="E640" s="58">
        <v>0</v>
      </c>
      <c r="F640" s="58">
        <v>0</v>
      </c>
      <c r="G640" s="59">
        <f t="shared" si="18"/>
        <v>3215512.5389999999</v>
      </c>
      <c r="H640" s="59">
        <f t="shared" si="19"/>
        <v>0</v>
      </c>
      <c r="I640" s="60">
        <v>0</v>
      </c>
    </row>
    <row r="641" spans="1:9" x14ac:dyDescent="0.25">
      <c r="A641" s="57">
        <v>151</v>
      </c>
      <c r="B641" s="58">
        <f>PRRAS!C654</f>
        <v>640</v>
      </c>
      <c r="C641" s="58">
        <f>PRRAS!D654</f>
        <v>739521</v>
      </c>
      <c r="D641" s="58">
        <f>PRRAS!E654</f>
        <v>1779828</v>
      </c>
      <c r="E641" s="58">
        <v>0</v>
      </c>
      <c r="F641" s="58">
        <v>0</v>
      </c>
      <c r="G641" s="59">
        <f t="shared" si="18"/>
        <v>2751473.2800000003</v>
      </c>
      <c r="H641" s="59">
        <f t="shared" si="19"/>
        <v>0</v>
      </c>
      <c r="I641" s="60">
        <v>0</v>
      </c>
    </row>
    <row r="642" spans="1:9" x14ac:dyDescent="0.25">
      <c r="A642" s="57">
        <v>151</v>
      </c>
      <c r="B642" s="58">
        <f>PRRAS!C655</f>
        <v>641</v>
      </c>
      <c r="C642" s="58">
        <f>PRRAS!D655</f>
        <v>211417</v>
      </c>
      <c r="D642" s="58">
        <f>PRRAS!E655</f>
        <v>485988</v>
      </c>
      <c r="E642" s="58">
        <v>0</v>
      </c>
      <c r="F642" s="58">
        <v>0</v>
      </c>
      <c r="G642" s="59">
        <f t="shared" ref="G642:G705" si="20">(B642/1000)*(C642*1+D642*2)</f>
        <v>758554.91300000006</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36</v>
      </c>
      <c r="D644" s="58">
        <f>PRRAS!E657</f>
        <v>37</v>
      </c>
      <c r="E644" s="58">
        <v>0</v>
      </c>
      <c r="F644" s="58">
        <v>0</v>
      </c>
      <c r="G644" s="59">
        <f t="shared" si="20"/>
        <v>70.73</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33</v>
      </c>
      <c r="D646" s="58">
        <f>PRRAS!E659</f>
        <v>34</v>
      </c>
      <c r="E646" s="58">
        <v>0</v>
      </c>
      <c r="F646" s="58">
        <v>0</v>
      </c>
      <c r="G646" s="59">
        <f t="shared" si="20"/>
        <v>65.144999999999996</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1347</v>
      </c>
      <c r="D659" s="58">
        <f>PRRAS!E672</f>
        <v>20297</v>
      </c>
      <c r="E659" s="58">
        <v>0</v>
      </c>
      <c r="F659" s="58">
        <v>0</v>
      </c>
      <c r="G659" s="59">
        <f t="shared" si="20"/>
        <v>27597.178</v>
      </c>
      <c r="H659" s="59">
        <f t="shared" si="21"/>
        <v>0</v>
      </c>
      <c r="I659" s="60">
        <v>0</v>
      </c>
    </row>
    <row r="660" spans="1:9" x14ac:dyDescent="0.25">
      <c r="A660" s="57">
        <v>151</v>
      </c>
      <c r="B660" s="58">
        <f>PRRAS!C673</f>
        <v>659</v>
      </c>
      <c r="C660" s="58">
        <f>PRRAS!D673</f>
        <v>9270</v>
      </c>
      <c r="D660" s="58">
        <f>PRRAS!E673</f>
        <v>0</v>
      </c>
      <c r="E660" s="58">
        <v>0</v>
      </c>
      <c r="F660" s="58">
        <v>0</v>
      </c>
      <c r="G660" s="59">
        <f t="shared" si="20"/>
        <v>6108.93</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4024975</v>
      </c>
      <c r="D665" s="58">
        <f>PRRAS!E678</f>
        <v>3985147</v>
      </c>
      <c r="E665" s="58">
        <v>0</v>
      </c>
      <c r="F665" s="58">
        <v>0</v>
      </c>
      <c r="G665" s="59">
        <f t="shared" si="20"/>
        <v>7964858.6160000004</v>
      </c>
      <c r="H665" s="59">
        <f t="shared" si="21"/>
        <v>0</v>
      </c>
      <c r="I665" s="60">
        <v>0</v>
      </c>
    </row>
    <row r="666" spans="1:9" x14ac:dyDescent="0.25">
      <c r="A666" s="57">
        <v>151</v>
      </c>
      <c r="B666" s="58">
        <f>PRRAS!C679</f>
        <v>665</v>
      </c>
      <c r="C666" s="58">
        <f>PRRAS!D679</f>
        <v>62349</v>
      </c>
      <c r="D666" s="58">
        <f>PRRAS!E679</f>
        <v>48323</v>
      </c>
      <c r="E666" s="58">
        <v>0</v>
      </c>
      <c r="F666" s="58">
        <v>0</v>
      </c>
      <c r="G666" s="59">
        <f t="shared" si="20"/>
        <v>105731.675</v>
      </c>
      <c r="H666" s="59">
        <f t="shared" si="21"/>
        <v>0</v>
      </c>
      <c r="I666" s="60">
        <v>0</v>
      </c>
    </row>
    <row r="667" spans="1:9" x14ac:dyDescent="0.25">
      <c r="A667" s="57">
        <v>151</v>
      </c>
      <c r="B667" s="58">
        <f>PRRAS!C680</f>
        <v>666</v>
      </c>
      <c r="C667" s="58">
        <f>PRRAS!D680</f>
        <v>0</v>
      </c>
      <c r="D667" s="58">
        <f>PRRAS!E680</f>
        <v>26000</v>
      </c>
      <c r="E667" s="58">
        <v>0</v>
      </c>
      <c r="F667" s="58">
        <v>0</v>
      </c>
      <c r="G667" s="59">
        <f t="shared" si="20"/>
        <v>34632</v>
      </c>
      <c r="H667" s="59">
        <f t="shared" si="21"/>
        <v>0</v>
      </c>
      <c r="I667" s="60">
        <v>0</v>
      </c>
    </row>
    <row r="668" spans="1:9" x14ac:dyDescent="0.25">
      <c r="A668" s="57">
        <v>151</v>
      </c>
      <c r="B668" s="58">
        <f>PRRAS!C681</f>
        <v>667</v>
      </c>
      <c r="C668" s="58">
        <f>PRRAS!D681</f>
        <v>0</v>
      </c>
      <c r="D668" s="58">
        <f>PRRAS!E681</f>
        <v>244062</v>
      </c>
      <c r="E668" s="58">
        <v>0</v>
      </c>
      <c r="F668" s="58">
        <v>0</v>
      </c>
      <c r="G668" s="59">
        <f t="shared" si="20"/>
        <v>325578.70800000004</v>
      </c>
      <c r="H668" s="59">
        <f t="shared" si="21"/>
        <v>0</v>
      </c>
      <c r="I668" s="60">
        <v>0</v>
      </c>
    </row>
    <row r="669" spans="1:9" x14ac:dyDescent="0.25">
      <c r="A669" s="57">
        <v>151</v>
      </c>
      <c r="B669" s="58">
        <f>PRRAS!C682</f>
        <v>668</v>
      </c>
      <c r="C669" s="58">
        <f>PRRAS!D682</f>
        <v>52530</v>
      </c>
      <c r="D669" s="58">
        <f>PRRAS!E682</f>
        <v>8685</v>
      </c>
      <c r="E669" s="58">
        <v>0</v>
      </c>
      <c r="F669" s="58">
        <v>0</v>
      </c>
      <c r="G669" s="59">
        <f t="shared" si="20"/>
        <v>46693.200000000004</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206038</v>
      </c>
      <c r="E673" s="58">
        <v>0</v>
      </c>
      <c r="F673" s="58">
        <v>0</v>
      </c>
      <c r="G673" s="59">
        <f t="shared" si="20"/>
        <v>276915.07200000004</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87515</v>
      </c>
      <c r="D685" s="58">
        <f>PRRAS!E698</f>
        <v>76901</v>
      </c>
      <c r="E685" s="58">
        <v>0</v>
      </c>
      <c r="F685" s="58">
        <v>0</v>
      </c>
      <c r="G685" s="59">
        <f t="shared" si="20"/>
        <v>165060.82800000001</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10926</v>
      </c>
      <c r="D689" s="58">
        <f>PRRAS!E702</f>
        <v>11049</v>
      </c>
      <c r="E689" s="58">
        <v>0</v>
      </c>
      <c r="F689" s="58">
        <v>0</v>
      </c>
      <c r="G689" s="59">
        <f t="shared" si="20"/>
        <v>22720.511999999999</v>
      </c>
      <c r="H689" s="59">
        <f t="shared" si="21"/>
        <v>0</v>
      </c>
      <c r="I689" s="60">
        <v>0</v>
      </c>
    </row>
    <row r="690" spans="1:9" x14ac:dyDescent="0.25">
      <c r="A690" s="57">
        <v>151</v>
      </c>
      <c r="B690" s="58">
        <f>PRRAS!C703</f>
        <v>689</v>
      </c>
      <c r="C690" s="58">
        <f>PRRAS!D703</f>
        <v>129351</v>
      </c>
      <c r="D690" s="58">
        <f>PRRAS!E703</f>
        <v>127365</v>
      </c>
      <c r="E690" s="58">
        <v>0</v>
      </c>
      <c r="F690" s="58">
        <v>0</v>
      </c>
      <c r="G690" s="59">
        <f t="shared" si="20"/>
        <v>264631.80899999995</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12154</v>
      </c>
      <c r="D692" s="58">
        <f>PRRAS!E705</f>
        <v>6300</v>
      </c>
      <c r="E692" s="58">
        <v>0</v>
      </c>
      <c r="F692" s="58">
        <v>0</v>
      </c>
      <c r="G692" s="59">
        <f t="shared" si="20"/>
        <v>17105.013999999999</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62349</v>
      </c>
      <c r="D785" s="58">
        <f>PRRAS!E798</f>
        <v>42823</v>
      </c>
      <c r="E785" s="58">
        <v>0</v>
      </c>
      <c r="F785" s="58">
        <v>0</v>
      </c>
      <c r="G785" s="59">
        <f t="shared" si="24"/>
        <v>116028.08</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3173751</v>
      </c>
      <c r="D977" s="63">
        <f>Bil!E12</f>
        <v>4396989</v>
      </c>
      <c r="E977" s="63">
        <v>0</v>
      </c>
      <c r="F977" s="63">
        <v>0</v>
      </c>
      <c r="G977" s="64">
        <f t="shared" ref="G977:G1040" si="32">B977/1000*C977+B977/500*D977</f>
        <v>11967.729000000001</v>
      </c>
      <c r="H977" s="64">
        <f t="shared" si="31"/>
        <v>0</v>
      </c>
      <c r="I977" s="65"/>
    </row>
    <row r="978" spans="1:9" x14ac:dyDescent="0.25">
      <c r="A978" s="57">
        <v>152</v>
      </c>
      <c r="B978" s="58">
        <f>Bil!C13</f>
        <v>2</v>
      </c>
      <c r="C978" s="58">
        <f>Bil!D13</f>
        <v>2626153</v>
      </c>
      <c r="D978" s="58">
        <f>Bil!E13</f>
        <v>3563803</v>
      </c>
      <c r="E978" s="58">
        <v>0</v>
      </c>
      <c r="F978" s="58">
        <v>0</v>
      </c>
      <c r="G978" s="59">
        <f t="shared" si="32"/>
        <v>19507.518</v>
      </c>
      <c r="H978" s="59">
        <f t="shared" si="31"/>
        <v>0</v>
      </c>
      <c r="I978" s="60"/>
    </row>
    <row r="979" spans="1:9" x14ac:dyDescent="0.25">
      <c r="A979" s="57">
        <v>152</v>
      </c>
      <c r="B979" s="58">
        <f>Bil!C14</f>
        <v>3</v>
      </c>
      <c r="C979" s="58">
        <f>Bil!D14</f>
        <v>532831</v>
      </c>
      <c r="D979" s="58">
        <f>Bil!E14</f>
        <v>532831</v>
      </c>
      <c r="E979" s="58">
        <v>0</v>
      </c>
      <c r="F979" s="58">
        <v>0</v>
      </c>
      <c r="G979" s="59">
        <f t="shared" si="32"/>
        <v>4795.4789999999994</v>
      </c>
      <c r="H979" s="59">
        <f t="shared" si="31"/>
        <v>0</v>
      </c>
      <c r="I979" s="60"/>
    </row>
    <row r="980" spans="1:9" x14ac:dyDescent="0.25">
      <c r="A980" s="57">
        <v>152</v>
      </c>
      <c r="B980" s="58">
        <f>Bil!C15</f>
        <v>4</v>
      </c>
      <c r="C980" s="58">
        <f>Bil!D15</f>
        <v>527131</v>
      </c>
      <c r="D980" s="58">
        <f>Bil!E15</f>
        <v>527131</v>
      </c>
      <c r="E980" s="58">
        <v>0</v>
      </c>
      <c r="F980" s="58">
        <v>0</v>
      </c>
      <c r="G980" s="59">
        <f t="shared" si="32"/>
        <v>6325.5720000000001</v>
      </c>
      <c r="H980" s="59">
        <f t="shared" si="31"/>
        <v>0</v>
      </c>
      <c r="I980" s="60"/>
    </row>
    <row r="981" spans="1:9" x14ac:dyDescent="0.25">
      <c r="A981" s="57">
        <v>152</v>
      </c>
      <c r="B981" s="58">
        <f>Bil!C16</f>
        <v>5</v>
      </c>
      <c r="C981" s="58">
        <f>Bil!D16</f>
        <v>5700</v>
      </c>
      <c r="D981" s="58">
        <f>Bil!E16</f>
        <v>5700</v>
      </c>
      <c r="E981" s="58">
        <v>0</v>
      </c>
      <c r="F981" s="58">
        <v>0</v>
      </c>
      <c r="G981" s="59">
        <f t="shared" si="32"/>
        <v>85.5</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2093322</v>
      </c>
      <c r="D983" s="58">
        <f>Bil!E18</f>
        <v>2039035</v>
      </c>
      <c r="E983" s="58">
        <v>0</v>
      </c>
      <c r="F983" s="58">
        <v>0</v>
      </c>
      <c r="G983" s="59">
        <f t="shared" si="32"/>
        <v>43199.744000000006</v>
      </c>
      <c r="H983" s="59">
        <f t="shared" si="31"/>
        <v>0</v>
      </c>
      <c r="I983" s="60"/>
    </row>
    <row r="984" spans="1:9" x14ac:dyDescent="0.25">
      <c r="A984" s="57">
        <v>152</v>
      </c>
      <c r="B984" s="58">
        <f>Bil!C19</f>
        <v>8</v>
      </c>
      <c r="C984" s="58">
        <f>Bil!D19</f>
        <v>1766395</v>
      </c>
      <c r="D984" s="58">
        <f>Bil!E19</f>
        <v>1715974</v>
      </c>
      <c r="E984" s="58">
        <v>0</v>
      </c>
      <c r="F984" s="58">
        <v>0</v>
      </c>
      <c r="G984" s="59">
        <f t="shared" si="32"/>
        <v>41586.743999999999</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2606031</v>
      </c>
      <c r="D986" s="58">
        <f>Bil!E21</f>
        <v>2606031</v>
      </c>
      <c r="E986" s="58">
        <v>0</v>
      </c>
      <c r="F986" s="58">
        <v>0</v>
      </c>
      <c r="G986" s="59">
        <f t="shared" si="32"/>
        <v>78180.930000000008</v>
      </c>
      <c r="H986" s="59">
        <f t="shared" si="31"/>
        <v>0</v>
      </c>
      <c r="I986" s="60"/>
    </row>
    <row r="987" spans="1:9" x14ac:dyDescent="0.25">
      <c r="A987" s="57">
        <v>152</v>
      </c>
      <c r="B987" s="58">
        <f>Bil!C22</f>
        <v>11</v>
      </c>
      <c r="C987" s="58">
        <f>Bil!D22</f>
        <v>100000</v>
      </c>
      <c r="D987" s="58">
        <f>Bil!E22</f>
        <v>100000</v>
      </c>
      <c r="E987" s="58">
        <v>0</v>
      </c>
      <c r="F987" s="58">
        <v>0</v>
      </c>
      <c r="G987" s="59">
        <f t="shared" si="32"/>
        <v>3300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939636</v>
      </c>
      <c r="D989" s="58">
        <f>Bil!E24</f>
        <v>990057</v>
      </c>
      <c r="E989" s="58">
        <v>0</v>
      </c>
      <c r="F989" s="58">
        <v>0</v>
      </c>
      <c r="G989" s="59">
        <f t="shared" si="32"/>
        <v>37956.75</v>
      </c>
      <c r="H989" s="59">
        <f t="shared" si="31"/>
        <v>0</v>
      </c>
      <c r="I989" s="60"/>
    </row>
    <row r="990" spans="1:9" x14ac:dyDescent="0.25">
      <c r="A990" s="57">
        <v>152</v>
      </c>
      <c r="B990" s="58">
        <f>Bil!C25</f>
        <v>14</v>
      </c>
      <c r="C990" s="58">
        <f>Bil!D25</f>
        <v>225977</v>
      </c>
      <c r="D990" s="58">
        <f>Bil!E25</f>
        <v>245660</v>
      </c>
      <c r="E990" s="58">
        <v>0</v>
      </c>
      <c r="F990" s="58">
        <v>0</v>
      </c>
      <c r="G990" s="59">
        <f t="shared" si="32"/>
        <v>10042.157999999999</v>
      </c>
      <c r="H990" s="59">
        <f t="shared" si="31"/>
        <v>0</v>
      </c>
      <c r="I990" s="60"/>
    </row>
    <row r="991" spans="1:9" x14ac:dyDescent="0.25">
      <c r="A991" s="57">
        <v>152</v>
      </c>
      <c r="B991" s="58">
        <f>Bil!C26</f>
        <v>15</v>
      </c>
      <c r="C991" s="58">
        <f>Bil!D26</f>
        <v>174492</v>
      </c>
      <c r="D991" s="58">
        <f>Bil!E26</f>
        <v>229357</v>
      </c>
      <c r="E991" s="58">
        <v>0</v>
      </c>
      <c r="F991" s="58">
        <v>0</v>
      </c>
      <c r="G991" s="59">
        <f t="shared" si="32"/>
        <v>9498.09</v>
      </c>
      <c r="H991" s="59">
        <f t="shared" si="31"/>
        <v>0</v>
      </c>
      <c r="I991" s="60"/>
    </row>
    <row r="992" spans="1:9" x14ac:dyDescent="0.25">
      <c r="A992" s="57">
        <v>152</v>
      </c>
      <c r="B992" s="58">
        <f>Bil!C27</f>
        <v>16</v>
      </c>
      <c r="C992" s="58">
        <f>Bil!D27</f>
        <v>3249</v>
      </c>
      <c r="D992" s="58">
        <f>Bil!E27</f>
        <v>4374</v>
      </c>
      <c r="E992" s="58">
        <v>0</v>
      </c>
      <c r="F992" s="58">
        <v>0</v>
      </c>
      <c r="G992" s="59">
        <f t="shared" si="32"/>
        <v>191.952</v>
      </c>
      <c r="H992" s="59">
        <f t="shared" si="31"/>
        <v>0</v>
      </c>
      <c r="I992" s="60"/>
    </row>
    <row r="993" spans="1:9" x14ac:dyDescent="0.25">
      <c r="A993" s="57">
        <v>152</v>
      </c>
      <c r="B993" s="58">
        <f>Bil!C28</f>
        <v>17</v>
      </c>
      <c r="C993" s="58">
        <f>Bil!D28</f>
        <v>3497</v>
      </c>
      <c r="D993" s="58">
        <f>Bil!E28</f>
        <v>3497</v>
      </c>
      <c r="E993" s="58">
        <v>0</v>
      </c>
      <c r="F993" s="58">
        <v>0</v>
      </c>
      <c r="G993" s="59">
        <f t="shared" si="32"/>
        <v>178.34700000000001</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27020</v>
      </c>
      <c r="D996" s="58">
        <f>Bil!E31</f>
        <v>29195</v>
      </c>
      <c r="E996" s="58">
        <v>0</v>
      </c>
      <c r="F996" s="58">
        <v>0</v>
      </c>
      <c r="G996" s="59">
        <f t="shared" si="32"/>
        <v>1708.1999999999998</v>
      </c>
      <c r="H996" s="59">
        <f t="shared" si="31"/>
        <v>0</v>
      </c>
      <c r="I996" s="60"/>
    </row>
    <row r="997" spans="1:9" x14ac:dyDescent="0.25">
      <c r="A997" s="57">
        <v>152</v>
      </c>
      <c r="B997" s="58">
        <f>Bil!C32</f>
        <v>21</v>
      </c>
      <c r="C997" s="58">
        <f>Bil!D32</f>
        <v>858453</v>
      </c>
      <c r="D997" s="58">
        <f>Bil!E32</f>
        <v>861789</v>
      </c>
      <c r="E997" s="58">
        <v>0</v>
      </c>
      <c r="F997" s="58">
        <v>0</v>
      </c>
      <c r="G997" s="59">
        <f t="shared" si="32"/>
        <v>54222.650999999998</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840734</v>
      </c>
      <c r="D999" s="58">
        <f>Bil!E34</f>
        <v>882552</v>
      </c>
      <c r="E999" s="58">
        <v>0</v>
      </c>
      <c r="F999" s="58">
        <v>0</v>
      </c>
      <c r="G999" s="59">
        <f t="shared" si="32"/>
        <v>59934.274000000005</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100950</v>
      </c>
      <c r="D1006" s="58">
        <f>Bil!E41</f>
        <v>77401</v>
      </c>
      <c r="E1006" s="58">
        <v>0</v>
      </c>
      <c r="F1006" s="58">
        <v>0</v>
      </c>
      <c r="G1006" s="59">
        <f t="shared" si="32"/>
        <v>7672.5599999999995</v>
      </c>
      <c r="H1006" s="59">
        <f t="shared" si="31"/>
        <v>0</v>
      </c>
      <c r="I1006" s="60"/>
    </row>
    <row r="1007" spans="1:9" x14ac:dyDescent="0.25">
      <c r="A1007" s="57">
        <v>152</v>
      </c>
      <c r="B1007" s="58">
        <f>Bil!C42</f>
        <v>31</v>
      </c>
      <c r="C1007" s="58">
        <f>Bil!D42</f>
        <v>126187</v>
      </c>
      <c r="D1007" s="58">
        <f>Bil!E42</f>
        <v>128298</v>
      </c>
      <c r="E1007" s="58">
        <v>0</v>
      </c>
      <c r="F1007" s="58">
        <v>0</v>
      </c>
      <c r="G1007" s="59">
        <f t="shared" si="32"/>
        <v>11866.272999999999</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25237</v>
      </c>
      <c r="D1011" s="58">
        <f>Bil!E46</f>
        <v>50897</v>
      </c>
      <c r="E1011" s="58">
        <v>0</v>
      </c>
      <c r="F1011" s="58">
        <v>0</v>
      </c>
      <c r="G1011" s="59">
        <f t="shared" si="32"/>
        <v>4446.0850000000009</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115860</v>
      </c>
      <c r="D1025" s="58">
        <f>Bil!E60</f>
        <v>114959</v>
      </c>
      <c r="E1025" s="58">
        <v>0</v>
      </c>
      <c r="F1025" s="58">
        <v>0</v>
      </c>
      <c r="G1025" s="59">
        <f t="shared" si="32"/>
        <v>16943.121999999999</v>
      </c>
      <c r="H1025" s="59">
        <f t="shared" si="31"/>
        <v>0</v>
      </c>
      <c r="I1025" s="60"/>
    </row>
    <row r="1026" spans="1:9" x14ac:dyDescent="0.25">
      <c r="A1026" s="57">
        <v>152</v>
      </c>
      <c r="B1026" s="58">
        <f>Bil!C61</f>
        <v>50</v>
      </c>
      <c r="C1026" s="58">
        <f>Bil!D61</f>
        <v>115860</v>
      </c>
      <c r="D1026" s="58">
        <f>Bil!E61</f>
        <v>114959</v>
      </c>
      <c r="E1026" s="58">
        <v>0</v>
      </c>
      <c r="F1026" s="58">
        <v>0</v>
      </c>
      <c r="G1026" s="59">
        <f t="shared" si="32"/>
        <v>17288.900000000001</v>
      </c>
      <c r="H1026" s="59">
        <f t="shared" ref="H1026:H1089" si="33">ABS(C1026-ROUND(C1026,0))+ABS(D1026-ROUND(D1026,0))</f>
        <v>0</v>
      </c>
      <c r="I1026" s="60"/>
    </row>
    <row r="1027" spans="1:9" x14ac:dyDescent="0.25">
      <c r="A1027" s="57">
        <v>152</v>
      </c>
      <c r="B1027" s="58">
        <f>Bil!C62</f>
        <v>51</v>
      </c>
      <c r="C1027" s="58">
        <f>Bil!D62</f>
        <v>0</v>
      </c>
      <c r="D1027" s="58">
        <f>Bil!E62</f>
        <v>991937</v>
      </c>
      <c r="E1027" s="58">
        <v>0</v>
      </c>
      <c r="F1027" s="58">
        <v>0</v>
      </c>
      <c r="G1027" s="59">
        <f t="shared" si="32"/>
        <v>101177.57399999999</v>
      </c>
      <c r="H1027" s="59">
        <f t="shared" si="33"/>
        <v>0</v>
      </c>
      <c r="I1027" s="60"/>
    </row>
    <row r="1028" spans="1:9" x14ac:dyDescent="0.25">
      <c r="A1028" s="57">
        <v>152</v>
      </c>
      <c r="B1028" s="58">
        <f>Bil!C63</f>
        <v>52</v>
      </c>
      <c r="C1028" s="58">
        <f>Bil!D63</f>
        <v>0</v>
      </c>
      <c r="D1028" s="58">
        <f>Bil!E63</f>
        <v>991937</v>
      </c>
      <c r="E1028" s="58">
        <v>0</v>
      </c>
      <c r="F1028" s="58">
        <v>0</v>
      </c>
      <c r="G1028" s="59">
        <f t="shared" si="32"/>
        <v>103161.44799999999</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547598</v>
      </c>
      <c r="D1039" s="58">
        <f>Bil!E74</f>
        <v>833186</v>
      </c>
      <c r="E1039" s="58">
        <v>0</v>
      </c>
      <c r="F1039" s="58">
        <v>0</v>
      </c>
      <c r="G1039" s="59">
        <f t="shared" si="32"/>
        <v>139480.10999999999</v>
      </c>
      <c r="H1039" s="59">
        <f t="shared" si="33"/>
        <v>0</v>
      </c>
      <c r="I1039" s="60"/>
    </row>
    <row r="1040" spans="1:9" x14ac:dyDescent="0.25">
      <c r="A1040" s="57">
        <v>152</v>
      </c>
      <c r="B1040" s="58">
        <f>Bil!C75</f>
        <v>64</v>
      </c>
      <c r="C1040" s="58">
        <f>Bil!D75</f>
        <v>211417</v>
      </c>
      <c r="D1040" s="58">
        <f>Bil!E75</f>
        <v>485988</v>
      </c>
      <c r="E1040" s="58">
        <v>0</v>
      </c>
      <c r="F1040" s="58">
        <v>0</v>
      </c>
      <c r="G1040" s="59">
        <f t="shared" si="32"/>
        <v>75737.152000000002</v>
      </c>
      <c r="H1040" s="59">
        <f t="shared" si="33"/>
        <v>0</v>
      </c>
      <c r="I1040" s="60"/>
    </row>
    <row r="1041" spans="1:9" x14ac:dyDescent="0.25">
      <c r="A1041" s="57">
        <v>152</v>
      </c>
      <c r="B1041" s="58">
        <f>Bil!C76</f>
        <v>65</v>
      </c>
      <c r="C1041" s="58">
        <f>Bil!D76</f>
        <v>210841</v>
      </c>
      <c r="D1041" s="58">
        <f>Bil!E76</f>
        <v>485796</v>
      </c>
      <c r="E1041" s="58">
        <v>0</v>
      </c>
      <c r="F1041" s="58">
        <v>0</v>
      </c>
      <c r="G1041" s="59">
        <f t="shared" ref="G1041:G1104" si="34">B1041/1000*C1041+B1041/500*D1041</f>
        <v>76858.145000000004</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210841</v>
      </c>
      <c r="D1043" s="58">
        <f>Bil!E78</f>
        <v>485796</v>
      </c>
      <c r="E1043" s="58">
        <v>0</v>
      </c>
      <c r="F1043" s="58">
        <v>0</v>
      </c>
      <c r="G1043" s="59">
        <f t="shared" si="34"/>
        <v>79223.010999999999</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576</v>
      </c>
      <c r="D1047" s="58">
        <f>Bil!E82</f>
        <v>192</v>
      </c>
      <c r="E1047" s="58">
        <v>0</v>
      </c>
      <c r="F1047" s="58">
        <v>0</v>
      </c>
      <c r="G1047" s="59">
        <f t="shared" si="34"/>
        <v>68.16</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4451</v>
      </c>
      <c r="E1049" s="58">
        <v>0</v>
      </c>
      <c r="F1049" s="58">
        <v>0</v>
      </c>
      <c r="G1049" s="59">
        <f t="shared" si="34"/>
        <v>649.846</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4451</v>
      </c>
      <c r="E1056" s="58">
        <v>0</v>
      </c>
      <c r="F1056" s="58">
        <v>0</v>
      </c>
      <c r="G1056" s="59">
        <f t="shared" si="34"/>
        <v>712.16</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9728</v>
      </c>
      <c r="D1116" s="58">
        <f>Bil!E151</f>
        <v>10363</v>
      </c>
      <c r="E1116" s="58">
        <v>0</v>
      </c>
      <c r="F1116" s="58">
        <v>0</v>
      </c>
      <c r="G1116" s="59">
        <f t="shared" si="36"/>
        <v>4263.5600000000004</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3063</v>
      </c>
      <c r="D1119" s="58">
        <f>Bil!E154</f>
        <v>1600</v>
      </c>
      <c r="E1119" s="58">
        <v>0</v>
      </c>
      <c r="F1119" s="58">
        <v>0</v>
      </c>
      <c r="G1119" s="59">
        <f t="shared" si="36"/>
        <v>895.60899999999992</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482</v>
      </c>
      <c r="D1125" s="58">
        <f>Bil!E160</f>
        <v>236</v>
      </c>
      <c r="E1125" s="58">
        <v>0</v>
      </c>
      <c r="F1125" s="58">
        <v>0</v>
      </c>
      <c r="G1125" s="59">
        <f t="shared" si="36"/>
        <v>142.14600000000002</v>
      </c>
      <c r="H1125" s="59">
        <f t="shared" si="35"/>
        <v>0</v>
      </c>
      <c r="I1125" s="60"/>
    </row>
    <row r="1126" spans="1:9" x14ac:dyDescent="0.25">
      <c r="A1126" s="57">
        <v>152</v>
      </c>
      <c r="B1126" s="58">
        <f>Bil!C161</f>
        <v>150</v>
      </c>
      <c r="C1126" s="58">
        <f>Bil!D161</f>
        <v>2581</v>
      </c>
      <c r="D1126" s="58">
        <f>Bil!E161</f>
        <v>1364</v>
      </c>
      <c r="E1126" s="58">
        <v>0</v>
      </c>
      <c r="F1126" s="58">
        <v>0</v>
      </c>
      <c r="G1126" s="59">
        <f t="shared" si="36"/>
        <v>796.34999999999991</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6665</v>
      </c>
      <c r="D1128" s="58">
        <f>Bil!E163</f>
        <v>8763</v>
      </c>
      <c r="E1128" s="58">
        <v>0</v>
      </c>
      <c r="F1128" s="58">
        <v>0</v>
      </c>
      <c r="G1128" s="59">
        <f t="shared" si="36"/>
        <v>3677.0319999999997</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326453</v>
      </c>
      <c r="D1134" s="58">
        <f>Bil!E169</f>
        <v>332384</v>
      </c>
      <c r="E1134" s="58">
        <v>0</v>
      </c>
      <c r="F1134" s="58">
        <v>0</v>
      </c>
      <c r="G1134" s="59">
        <f t="shared" si="36"/>
        <v>156612.91800000001</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326453</v>
      </c>
      <c r="D1137" s="58">
        <f>Bil!E172</f>
        <v>332384</v>
      </c>
      <c r="E1137" s="58">
        <v>0</v>
      </c>
      <c r="F1137" s="58">
        <v>0</v>
      </c>
      <c r="G1137" s="59">
        <f t="shared" si="36"/>
        <v>159586.58100000001</v>
      </c>
      <c r="H1137" s="59">
        <f t="shared" si="35"/>
        <v>0</v>
      </c>
      <c r="I1137" s="60"/>
    </row>
    <row r="1138" spans="1:9" x14ac:dyDescent="0.25">
      <c r="A1138" s="57">
        <v>152</v>
      </c>
      <c r="B1138" s="58">
        <f>Bil!C173</f>
        <v>162</v>
      </c>
      <c r="C1138" s="58">
        <f>Bil!D173</f>
        <v>3173751</v>
      </c>
      <c r="D1138" s="58">
        <f>Bil!E173</f>
        <v>4396989</v>
      </c>
      <c r="E1138" s="58">
        <v>0</v>
      </c>
      <c r="F1138" s="58">
        <v>0</v>
      </c>
      <c r="G1138" s="59">
        <f t="shared" si="36"/>
        <v>1938772.098</v>
      </c>
      <c r="H1138" s="59">
        <f t="shared" si="35"/>
        <v>0</v>
      </c>
      <c r="I1138" s="60"/>
    </row>
    <row r="1139" spans="1:9" x14ac:dyDescent="0.25">
      <c r="A1139" s="57">
        <v>152</v>
      </c>
      <c r="B1139" s="58">
        <f>Bil!C174</f>
        <v>163</v>
      </c>
      <c r="C1139" s="58">
        <f>Bil!D174</f>
        <v>568237</v>
      </c>
      <c r="D1139" s="58">
        <f>Bil!E174</f>
        <v>1162726</v>
      </c>
      <c r="E1139" s="58">
        <v>0</v>
      </c>
      <c r="F1139" s="58">
        <v>0</v>
      </c>
      <c r="G1139" s="59">
        <f t="shared" si="36"/>
        <v>471671.30700000003</v>
      </c>
      <c r="H1139" s="59">
        <f t="shared" si="35"/>
        <v>0</v>
      </c>
      <c r="I1139" s="60"/>
    </row>
    <row r="1140" spans="1:9" x14ac:dyDescent="0.25">
      <c r="A1140" s="57">
        <v>152</v>
      </c>
      <c r="B1140" s="58">
        <f>Bil!C175</f>
        <v>164</v>
      </c>
      <c r="C1140" s="58">
        <f>Bil!D175</f>
        <v>567918</v>
      </c>
      <c r="D1140" s="58">
        <f>Bil!E175</f>
        <v>1151080</v>
      </c>
      <c r="E1140" s="58">
        <v>0</v>
      </c>
      <c r="F1140" s="58">
        <v>0</v>
      </c>
      <c r="G1140" s="59">
        <f t="shared" si="36"/>
        <v>470692.79200000002</v>
      </c>
      <c r="H1140" s="59">
        <f t="shared" si="35"/>
        <v>0</v>
      </c>
      <c r="I1140" s="60"/>
    </row>
    <row r="1141" spans="1:9" x14ac:dyDescent="0.25">
      <c r="A1141" s="57">
        <v>152</v>
      </c>
      <c r="B1141" s="58">
        <f>Bil!C176</f>
        <v>165</v>
      </c>
      <c r="C1141" s="58">
        <f>Bil!D176</f>
        <v>305701</v>
      </c>
      <c r="D1141" s="58">
        <f>Bil!E176</f>
        <v>318807</v>
      </c>
      <c r="E1141" s="58">
        <v>0</v>
      </c>
      <c r="F1141" s="58">
        <v>0</v>
      </c>
      <c r="G1141" s="59">
        <f t="shared" si="36"/>
        <v>155646.97500000001</v>
      </c>
      <c r="H1141" s="59">
        <f t="shared" si="35"/>
        <v>0</v>
      </c>
      <c r="I1141" s="60"/>
    </row>
    <row r="1142" spans="1:9" x14ac:dyDescent="0.25">
      <c r="A1142" s="57">
        <v>152</v>
      </c>
      <c r="B1142" s="58">
        <f>Bil!C177</f>
        <v>166</v>
      </c>
      <c r="C1142" s="58">
        <f>Bil!D177</f>
        <v>262028</v>
      </c>
      <c r="D1142" s="58">
        <f>Bil!E177</f>
        <v>194575</v>
      </c>
      <c r="E1142" s="58">
        <v>0</v>
      </c>
      <c r="F1142" s="58">
        <v>0</v>
      </c>
      <c r="G1142" s="59">
        <f t="shared" si="36"/>
        <v>108095.54800000001</v>
      </c>
      <c r="H1142" s="59">
        <f t="shared" si="35"/>
        <v>0</v>
      </c>
      <c r="I1142" s="60"/>
    </row>
    <row r="1143" spans="1:9" x14ac:dyDescent="0.25">
      <c r="A1143" s="57">
        <v>152</v>
      </c>
      <c r="B1143" s="58">
        <f>Bil!C178</f>
        <v>167</v>
      </c>
      <c r="C1143" s="58">
        <f>Bil!D178</f>
        <v>189</v>
      </c>
      <c r="D1143" s="58">
        <f>Bil!E178</f>
        <v>0</v>
      </c>
      <c r="E1143" s="58">
        <v>0</v>
      </c>
      <c r="F1143" s="58">
        <v>0</v>
      </c>
      <c r="G1143" s="59">
        <f t="shared" si="36"/>
        <v>31.563000000000002</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189</v>
      </c>
      <c r="D1146" s="58">
        <f>Bil!E181</f>
        <v>0</v>
      </c>
      <c r="E1146" s="58">
        <v>0</v>
      </c>
      <c r="F1146" s="58">
        <v>0</v>
      </c>
      <c r="G1146" s="59">
        <f t="shared" si="36"/>
        <v>32.130000000000003</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637698</v>
      </c>
      <c r="E1150" s="58">
        <v>0</v>
      </c>
      <c r="F1150" s="58">
        <v>0</v>
      </c>
      <c r="G1150" s="59">
        <f t="shared" si="36"/>
        <v>221918.90399999998</v>
      </c>
      <c r="H1150" s="59">
        <f t="shared" si="35"/>
        <v>0</v>
      </c>
      <c r="I1150" s="60"/>
    </row>
    <row r="1151" spans="1:9" x14ac:dyDescent="0.25">
      <c r="A1151" s="57">
        <v>152</v>
      </c>
      <c r="B1151" s="58">
        <f>Bil!C186</f>
        <v>175</v>
      </c>
      <c r="C1151" s="58">
        <f>Bil!D186</f>
        <v>319</v>
      </c>
      <c r="D1151" s="58">
        <f>Bil!E186</f>
        <v>11646</v>
      </c>
      <c r="E1151" s="58">
        <v>0</v>
      </c>
      <c r="F1151" s="58">
        <v>0</v>
      </c>
      <c r="G1151" s="59">
        <f t="shared" si="36"/>
        <v>4131.9250000000002</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2605514</v>
      </c>
      <c r="D1199" s="58">
        <f>Bil!E234</f>
        <v>3234263</v>
      </c>
      <c r="E1199" s="58">
        <v>0</v>
      </c>
      <c r="F1199" s="58">
        <v>0</v>
      </c>
      <c r="G1199" s="59">
        <f t="shared" si="38"/>
        <v>2023510.92</v>
      </c>
      <c r="H1199" s="59">
        <f t="shared" si="37"/>
        <v>0</v>
      </c>
      <c r="I1199" s="60"/>
    </row>
    <row r="1200" spans="1:9" x14ac:dyDescent="0.25">
      <c r="A1200" s="57">
        <v>152</v>
      </c>
      <c r="B1200" s="58">
        <f>Bil!C235</f>
        <v>224</v>
      </c>
      <c r="C1200" s="58">
        <f>Bil!D235</f>
        <v>2626153</v>
      </c>
      <c r="D1200" s="58">
        <f>Bil!E235</f>
        <v>3563803</v>
      </c>
      <c r="E1200" s="58">
        <v>0</v>
      </c>
      <c r="F1200" s="58">
        <v>0</v>
      </c>
      <c r="G1200" s="59">
        <f t="shared" si="38"/>
        <v>2184842.0159999998</v>
      </c>
      <c r="H1200" s="59">
        <f t="shared" si="37"/>
        <v>0</v>
      </c>
      <c r="I1200" s="60"/>
    </row>
    <row r="1201" spans="1:9" x14ac:dyDescent="0.25">
      <c r="A1201" s="57">
        <v>152</v>
      </c>
      <c r="B1201" s="58">
        <f>Bil!C236</f>
        <v>225</v>
      </c>
      <c r="C1201" s="58">
        <f>Bil!D236</f>
        <v>2626153</v>
      </c>
      <c r="D1201" s="58">
        <f>Bil!E236</f>
        <v>3563803</v>
      </c>
      <c r="E1201" s="58">
        <v>0</v>
      </c>
      <c r="F1201" s="58">
        <v>0</v>
      </c>
      <c r="G1201" s="59">
        <f t="shared" si="38"/>
        <v>2194595.7750000004</v>
      </c>
      <c r="H1201" s="59">
        <f t="shared" si="37"/>
        <v>0</v>
      </c>
      <c r="I1201" s="60"/>
    </row>
    <row r="1202" spans="1:9" x14ac:dyDescent="0.25">
      <c r="A1202" s="57">
        <v>152</v>
      </c>
      <c r="B1202" s="58">
        <f>Bil!C237</f>
        <v>226</v>
      </c>
      <c r="C1202" s="58">
        <f>Bil!D237</f>
        <v>2602148</v>
      </c>
      <c r="D1202" s="58">
        <f>Bil!E237</f>
        <v>2726031</v>
      </c>
      <c r="E1202" s="58">
        <v>0</v>
      </c>
      <c r="F1202" s="58">
        <v>0</v>
      </c>
      <c r="G1202" s="59">
        <f t="shared" si="38"/>
        <v>1820251.46</v>
      </c>
      <c r="H1202" s="59">
        <f t="shared" si="37"/>
        <v>0</v>
      </c>
      <c r="I1202" s="60"/>
    </row>
    <row r="1203" spans="1:9" x14ac:dyDescent="0.25">
      <c r="A1203" s="57">
        <v>152</v>
      </c>
      <c r="B1203" s="58">
        <f>Bil!C238</f>
        <v>227</v>
      </c>
      <c r="C1203" s="58">
        <f>Bil!D238</f>
        <v>24005</v>
      </c>
      <c r="D1203" s="58">
        <f>Bil!E238</f>
        <v>837772</v>
      </c>
      <c r="E1203" s="58">
        <v>0</v>
      </c>
      <c r="F1203" s="58">
        <v>0</v>
      </c>
      <c r="G1203" s="59">
        <f t="shared" si="38"/>
        <v>385797.62300000002</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46261</v>
      </c>
      <c r="E1208" s="58">
        <v>0</v>
      </c>
      <c r="F1208" s="58">
        <v>0</v>
      </c>
      <c r="G1208" s="59">
        <f t="shared" si="38"/>
        <v>21465.103999999999</v>
      </c>
      <c r="H1208" s="59">
        <f t="shared" si="37"/>
        <v>0</v>
      </c>
      <c r="I1208" s="60"/>
    </row>
    <row r="1209" spans="1:9" x14ac:dyDescent="0.25">
      <c r="A1209" s="57">
        <v>152</v>
      </c>
      <c r="B1209" s="58">
        <f>Bil!C244</f>
        <v>233</v>
      </c>
      <c r="C1209" s="58">
        <f>Bil!D244</f>
        <v>0</v>
      </c>
      <c r="D1209" s="58">
        <f>Bil!E244</f>
        <v>46261</v>
      </c>
      <c r="E1209" s="58">
        <v>0</v>
      </c>
      <c r="F1209" s="58">
        <v>0</v>
      </c>
      <c r="G1209" s="59">
        <f t="shared" si="38"/>
        <v>21557.626</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30367</v>
      </c>
      <c r="D1212" s="58">
        <f>Bil!E247</f>
        <v>386164</v>
      </c>
      <c r="E1212" s="58">
        <v>0</v>
      </c>
      <c r="F1212" s="58">
        <v>0</v>
      </c>
      <c r="G1212" s="59">
        <f t="shared" si="38"/>
        <v>189436.02</v>
      </c>
      <c r="H1212" s="59">
        <f t="shared" si="37"/>
        <v>0</v>
      </c>
      <c r="I1212" s="60"/>
    </row>
    <row r="1213" spans="1:9" x14ac:dyDescent="0.25">
      <c r="A1213" s="57">
        <v>152</v>
      </c>
      <c r="B1213" s="58">
        <f>Bil!C248</f>
        <v>237</v>
      </c>
      <c r="C1213" s="58">
        <f>Bil!D248</f>
        <v>18159</v>
      </c>
      <c r="D1213" s="58">
        <f>Bil!E248</f>
        <v>0</v>
      </c>
      <c r="E1213" s="58">
        <v>0</v>
      </c>
      <c r="F1213" s="58">
        <v>0</v>
      </c>
      <c r="G1213" s="59">
        <f t="shared" si="38"/>
        <v>4303.683</v>
      </c>
      <c r="H1213" s="59">
        <f t="shared" si="37"/>
        <v>0</v>
      </c>
      <c r="I1213" s="60"/>
    </row>
    <row r="1214" spans="1:9" x14ac:dyDescent="0.25">
      <c r="A1214" s="57">
        <v>152</v>
      </c>
      <c r="B1214" s="58">
        <f>Bil!C249</f>
        <v>238</v>
      </c>
      <c r="C1214" s="58">
        <f>Bil!D249</f>
        <v>12208</v>
      </c>
      <c r="D1214" s="58">
        <f>Bil!E249</f>
        <v>386164</v>
      </c>
      <c r="E1214" s="58">
        <v>0</v>
      </c>
      <c r="F1214" s="58">
        <v>0</v>
      </c>
      <c r="G1214" s="59">
        <f t="shared" si="38"/>
        <v>186719.56799999997</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9728</v>
      </c>
      <c r="D1216" s="58">
        <f>Bil!E251</f>
        <v>10363</v>
      </c>
      <c r="E1216" s="58">
        <v>0</v>
      </c>
      <c r="F1216" s="58">
        <v>0</v>
      </c>
      <c r="G1216" s="59">
        <f t="shared" si="38"/>
        <v>7308.9599999999991</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9728</v>
      </c>
      <c r="D1225" s="58">
        <f>Bil!E261</f>
        <v>10363</v>
      </c>
      <c r="E1225" s="58">
        <v>0</v>
      </c>
      <c r="F1225" s="58">
        <v>0</v>
      </c>
      <c r="G1225" s="59">
        <f t="shared" si="38"/>
        <v>7583.0460000000003</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567918</v>
      </c>
      <c r="D1252" s="58">
        <f>Bil!E288</f>
        <v>1151080</v>
      </c>
      <c r="E1252" s="58">
        <v>0</v>
      </c>
      <c r="F1252" s="58">
        <v>0</v>
      </c>
      <c r="G1252" s="59">
        <f t="shared" si="40"/>
        <v>792141.52800000005</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319</v>
      </c>
      <c r="D1254" s="58">
        <f>Bil!E290</f>
        <v>11646</v>
      </c>
      <c r="E1254" s="58">
        <v>0</v>
      </c>
      <c r="F1254" s="58">
        <v>0</v>
      </c>
      <c r="G1254" s="59">
        <f t="shared" si="40"/>
        <v>6563.8580000000002</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4886682</v>
      </c>
      <c r="D1396" s="58">
        <f>RasF!E121</f>
        <v>5709352</v>
      </c>
      <c r="E1396" s="58">
        <v>0</v>
      </c>
      <c r="F1396" s="58">
        <v>0</v>
      </c>
      <c r="G1396" s="59">
        <f t="shared" si="44"/>
        <v>1793592.46</v>
      </c>
      <c r="H1396" s="59">
        <f t="shared" si="43"/>
        <v>0</v>
      </c>
      <c r="I1396" s="60"/>
    </row>
    <row r="1397" spans="1:9" x14ac:dyDescent="0.25">
      <c r="A1397" s="57">
        <v>154</v>
      </c>
      <c r="B1397" s="58">
        <f>RasF!C122</f>
        <v>111</v>
      </c>
      <c r="C1397" s="58">
        <f>RasF!D122</f>
        <v>4793582</v>
      </c>
      <c r="D1397" s="58">
        <f>RasF!E122</f>
        <v>5621612</v>
      </c>
      <c r="E1397" s="58">
        <v>0</v>
      </c>
      <c r="F1397" s="58">
        <v>0</v>
      </c>
      <c r="G1397" s="59">
        <f t="shared" si="44"/>
        <v>1780085.466</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4793582</v>
      </c>
      <c r="D1399" s="58">
        <f>RasF!E124</f>
        <v>5621612</v>
      </c>
      <c r="E1399" s="58">
        <v>0</v>
      </c>
      <c r="F1399" s="58">
        <v>0</v>
      </c>
      <c r="G1399" s="59">
        <f t="shared" si="44"/>
        <v>1812159.0780000002</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93100</v>
      </c>
      <c r="D1410" s="58">
        <f>RasF!E135</f>
        <v>87740</v>
      </c>
      <c r="E1410" s="58">
        <v>0</v>
      </c>
      <c r="F1410" s="58">
        <v>0</v>
      </c>
      <c r="G1410" s="59">
        <f t="shared" si="44"/>
        <v>33303.919999999998</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4886682</v>
      </c>
      <c r="D1423" s="67">
        <f>RasF!E148</f>
        <v>5709352</v>
      </c>
      <c r="E1423" s="67">
        <v>0</v>
      </c>
      <c r="F1423" s="67">
        <v>0</v>
      </c>
      <c r="G1423" s="68">
        <f t="shared" si="44"/>
        <v>2233837.8820000002</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568237</v>
      </c>
      <c r="D1468" s="70"/>
      <c r="E1468" s="70">
        <v>0</v>
      </c>
      <c r="F1468" s="70">
        <v>0</v>
      </c>
      <c r="G1468" s="64">
        <f t="shared" ref="G1468:G1499" si="51">B1468/1000*C1468</f>
        <v>568.23699999999997</v>
      </c>
      <c r="H1468" s="64">
        <f t="shared" ref="H1468:H1499" si="52">ABS(C1468-ROUND(C1468,0))</f>
        <v>0</v>
      </c>
      <c r="I1468" s="65"/>
    </row>
    <row r="1469" spans="1:9" x14ac:dyDescent="0.25">
      <c r="A1469" s="73">
        <v>159</v>
      </c>
      <c r="B1469" s="61">
        <f>Obv!C13</f>
        <v>2</v>
      </c>
      <c r="C1469" s="61">
        <f>Obv!D13</f>
        <v>6456060</v>
      </c>
      <c r="D1469" s="61">
        <v>0</v>
      </c>
      <c r="E1469" s="61">
        <v>0</v>
      </c>
      <c r="F1469" s="61">
        <v>0</v>
      </c>
      <c r="G1469" s="59">
        <f t="shared" si="51"/>
        <v>12912.12</v>
      </c>
      <c r="H1469" s="59">
        <f t="shared" si="52"/>
        <v>0</v>
      </c>
      <c r="I1469" s="60"/>
    </row>
    <row r="1470" spans="1:9" x14ac:dyDescent="0.25">
      <c r="A1470" s="73">
        <v>159</v>
      </c>
      <c r="B1470" s="61">
        <f>Obv!C14</f>
        <v>3</v>
      </c>
      <c r="C1470" s="61">
        <f>Obv!D14</f>
        <v>688598</v>
      </c>
      <c r="D1470" s="61">
        <v>0</v>
      </c>
      <c r="E1470" s="61">
        <v>0</v>
      </c>
      <c r="F1470" s="61">
        <v>0</v>
      </c>
      <c r="G1470" s="59">
        <f t="shared" si="51"/>
        <v>2065.7939999999999</v>
      </c>
      <c r="H1470" s="59">
        <f t="shared" si="52"/>
        <v>0</v>
      </c>
      <c r="I1470" s="60"/>
    </row>
    <row r="1471" spans="1:9" x14ac:dyDescent="0.25">
      <c r="A1471" s="73">
        <v>159</v>
      </c>
      <c r="B1471" s="61">
        <f>Obv!C15</f>
        <v>4</v>
      </c>
      <c r="C1471" s="61">
        <f>Obv!D15</f>
        <v>4704271</v>
      </c>
      <c r="D1471" s="61">
        <v>0</v>
      </c>
      <c r="E1471" s="61">
        <v>0</v>
      </c>
      <c r="F1471" s="61">
        <v>0</v>
      </c>
      <c r="G1471" s="59">
        <f t="shared" si="51"/>
        <v>18817.083999999999</v>
      </c>
      <c r="H1471" s="59">
        <f t="shared" si="52"/>
        <v>0</v>
      </c>
      <c r="I1471" s="60"/>
    </row>
    <row r="1472" spans="1:9" x14ac:dyDescent="0.25">
      <c r="A1472" s="73">
        <v>159</v>
      </c>
      <c r="B1472" s="61">
        <f>Obv!C16</f>
        <v>5</v>
      </c>
      <c r="C1472" s="61">
        <f>Obv!D16</f>
        <v>3926213</v>
      </c>
      <c r="D1472" s="61">
        <v>0</v>
      </c>
      <c r="E1472" s="61">
        <v>0</v>
      </c>
      <c r="F1472" s="61">
        <v>0</v>
      </c>
      <c r="G1472" s="59">
        <f t="shared" si="51"/>
        <v>19631.064999999999</v>
      </c>
      <c r="H1472" s="59">
        <f t="shared" si="52"/>
        <v>0</v>
      </c>
      <c r="I1472" s="60"/>
    </row>
    <row r="1473" spans="1:9" x14ac:dyDescent="0.25">
      <c r="A1473" s="73">
        <v>159</v>
      </c>
      <c r="B1473" s="61">
        <f>Obv!C17</f>
        <v>6</v>
      </c>
      <c r="C1473" s="61">
        <f>Obv!D17</f>
        <v>733596</v>
      </c>
      <c r="D1473" s="61">
        <v>0</v>
      </c>
      <c r="E1473" s="61">
        <v>0</v>
      </c>
      <c r="F1473" s="61">
        <v>0</v>
      </c>
      <c r="G1473" s="59">
        <f t="shared" si="51"/>
        <v>4401.576</v>
      </c>
      <c r="H1473" s="59">
        <f t="shared" si="52"/>
        <v>0</v>
      </c>
      <c r="I1473" s="60"/>
    </row>
    <row r="1474" spans="1:9" x14ac:dyDescent="0.25">
      <c r="A1474" s="73">
        <v>159</v>
      </c>
      <c r="B1474" s="61">
        <f>Obv!C18</f>
        <v>7</v>
      </c>
      <c r="C1474" s="61">
        <f>Obv!D18</f>
        <v>1640</v>
      </c>
      <c r="D1474" s="61">
        <v>0</v>
      </c>
      <c r="E1474" s="61">
        <v>0</v>
      </c>
      <c r="F1474" s="61">
        <v>0</v>
      </c>
      <c r="G1474" s="59">
        <f t="shared" si="51"/>
        <v>11.48</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42822</v>
      </c>
      <c r="D1476" s="61">
        <v>0</v>
      </c>
      <c r="E1476" s="61">
        <v>0</v>
      </c>
      <c r="F1476" s="61">
        <v>0</v>
      </c>
      <c r="G1476" s="59">
        <f t="shared" si="51"/>
        <v>385.39799999999997</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0</v>
      </c>
      <c r="D1478" s="61">
        <v>0</v>
      </c>
      <c r="E1478" s="61">
        <v>0</v>
      </c>
      <c r="F1478" s="61">
        <v>0</v>
      </c>
      <c r="G1478" s="59">
        <f t="shared" si="51"/>
        <v>0</v>
      </c>
      <c r="H1478" s="59">
        <f t="shared" si="52"/>
        <v>0</v>
      </c>
      <c r="I1478" s="60"/>
    </row>
    <row r="1479" spans="1:9" x14ac:dyDescent="0.25">
      <c r="A1479" s="73">
        <v>159</v>
      </c>
      <c r="B1479" s="61">
        <f>Obv!C23</f>
        <v>12</v>
      </c>
      <c r="C1479" s="61">
        <f>Obv!D23</f>
        <v>1063191</v>
      </c>
      <c r="D1479" s="61">
        <v>0</v>
      </c>
      <c r="E1479" s="61">
        <v>0</v>
      </c>
      <c r="F1479" s="61">
        <v>0</v>
      </c>
      <c r="G1479" s="59">
        <f t="shared" si="51"/>
        <v>12758.291999999999</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5861572</v>
      </c>
      <c r="D1486" s="61">
        <v>0</v>
      </c>
      <c r="E1486" s="61">
        <v>0</v>
      </c>
      <c r="F1486" s="61">
        <v>0</v>
      </c>
      <c r="G1486" s="59">
        <f t="shared" si="51"/>
        <v>111369.868</v>
      </c>
      <c r="H1486" s="59">
        <f t="shared" si="52"/>
        <v>0</v>
      </c>
      <c r="I1486" s="60"/>
    </row>
    <row r="1487" spans="1:9" x14ac:dyDescent="0.25">
      <c r="A1487" s="73">
        <v>159</v>
      </c>
      <c r="B1487" s="61">
        <f>Obv!C31</f>
        <v>20</v>
      </c>
      <c r="C1487" s="61">
        <f>Obv!D31</f>
        <v>50900</v>
      </c>
      <c r="D1487" s="61">
        <v>0</v>
      </c>
      <c r="E1487" s="61">
        <v>0</v>
      </c>
      <c r="F1487" s="61">
        <v>0</v>
      </c>
      <c r="G1487" s="59">
        <f t="shared" si="51"/>
        <v>1018</v>
      </c>
      <c r="H1487" s="59">
        <f t="shared" si="52"/>
        <v>0</v>
      </c>
      <c r="I1487" s="60"/>
    </row>
    <row r="1488" spans="1:9" x14ac:dyDescent="0.25">
      <c r="A1488" s="73">
        <v>159</v>
      </c>
      <c r="B1488" s="61">
        <f>Obv!C32</f>
        <v>21</v>
      </c>
      <c r="C1488" s="61">
        <f>Obv!D32</f>
        <v>4758808</v>
      </c>
      <c r="D1488" s="61">
        <v>0</v>
      </c>
      <c r="E1488" s="61">
        <v>0</v>
      </c>
      <c r="F1488" s="61">
        <v>0</v>
      </c>
      <c r="G1488" s="59">
        <f t="shared" si="51"/>
        <v>99934.968000000008</v>
      </c>
      <c r="H1488" s="59">
        <f t="shared" si="52"/>
        <v>0</v>
      </c>
      <c r="I1488" s="60"/>
    </row>
    <row r="1489" spans="1:9" x14ac:dyDescent="0.25">
      <c r="A1489" s="73">
        <v>159</v>
      </c>
      <c r="B1489" s="61">
        <f>Obv!C33</f>
        <v>22</v>
      </c>
      <c r="C1489" s="61">
        <f>Obv!D33</f>
        <v>3913106</v>
      </c>
      <c r="D1489" s="61">
        <v>0</v>
      </c>
      <c r="E1489" s="61">
        <v>0</v>
      </c>
      <c r="F1489" s="61">
        <v>0</v>
      </c>
      <c r="G1489" s="59">
        <f t="shared" si="51"/>
        <v>86088.331999999995</v>
      </c>
      <c r="H1489" s="59">
        <f t="shared" si="52"/>
        <v>0</v>
      </c>
      <c r="I1489" s="60"/>
    </row>
    <row r="1490" spans="1:9" x14ac:dyDescent="0.25">
      <c r="A1490" s="73">
        <v>159</v>
      </c>
      <c r="B1490" s="61">
        <f>Obv!C34</f>
        <v>23</v>
      </c>
      <c r="C1490" s="61">
        <f>Obv!D34</f>
        <v>801049</v>
      </c>
      <c r="D1490" s="61">
        <v>0</v>
      </c>
      <c r="E1490" s="61">
        <v>0</v>
      </c>
      <c r="F1490" s="61">
        <v>0</v>
      </c>
      <c r="G1490" s="59">
        <f t="shared" si="51"/>
        <v>18424.127</v>
      </c>
      <c r="H1490" s="59">
        <f t="shared" si="52"/>
        <v>0</v>
      </c>
      <c r="I1490" s="60"/>
    </row>
    <row r="1491" spans="1:9" x14ac:dyDescent="0.25">
      <c r="A1491" s="73">
        <v>159</v>
      </c>
      <c r="B1491" s="61">
        <f>Obv!C35</f>
        <v>24</v>
      </c>
      <c r="C1491" s="61">
        <f>Obv!D35</f>
        <v>1830</v>
      </c>
      <c r="D1491" s="61">
        <v>0</v>
      </c>
      <c r="E1491" s="61">
        <v>0</v>
      </c>
      <c r="F1491" s="61">
        <v>0</v>
      </c>
      <c r="G1491" s="59">
        <f t="shared" si="51"/>
        <v>43.92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42823</v>
      </c>
      <c r="D1493" s="61">
        <v>0</v>
      </c>
      <c r="E1493" s="61">
        <v>0</v>
      </c>
      <c r="F1493" s="61">
        <v>0</v>
      </c>
      <c r="G1493" s="59">
        <f t="shared" si="51"/>
        <v>1113.3979999999999</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1051864</v>
      </c>
      <c r="D1496" s="61">
        <v>0</v>
      </c>
      <c r="E1496" s="61">
        <v>0</v>
      </c>
      <c r="F1496" s="61">
        <v>0</v>
      </c>
      <c r="G1496" s="59">
        <f t="shared" si="51"/>
        <v>30504.056</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1162725</v>
      </c>
      <c r="D1503" s="61">
        <v>0</v>
      </c>
      <c r="E1503" s="61">
        <v>0</v>
      </c>
      <c r="F1503" s="61">
        <v>0</v>
      </c>
      <c r="G1503" s="59">
        <f t="shared" si="53"/>
        <v>41858.1</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1162726</v>
      </c>
      <c r="D1557" s="61">
        <v>0</v>
      </c>
      <c r="E1557" s="61">
        <v>0</v>
      </c>
      <c r="F1557" s="61">
        <v>0</v>
      </c>
      <c r="G1557" s="59">
        <f t="shared" si="55"/>
        <v>104645.34</v>
      </c>
      <c r="H1557" s="59">
        <f t="shared" si="56"/>
        <v>0</v>
      </c>
      <c r="I1557" s="60"/>
    </row>
    <row r="1558" spans="1:9" x14ac:dyDescent="0.25">
      <c r="A1558" s="73">
        <v>159</v>
      </c>
      <c r="B1558" s="61">
        <f>Obv!C102</f>
        <v>91</v>
      </c>
      <c r="C1558" s="61">
        <f>Obv!D102</f>
        <v>637698</v>
      </c>
      <c r="D1558" s="61">
        <v>0</v>
      </c>
      <c r="E1558" s="61">
        <v>0</v>
      </c>
      <c r="F1558" s="61">
        <v>0</v>
      </c>
      <c r="G1558" s="59">
        <f t="shared" si="55"/>
        <v>58030.517999999996</v>
      </c>
      <c r="H1558" s="59">
        <f t="shared" si="56"/>
        <v>0</v>
      </c>
      <c r="I1558" s="60"/>
    </row>
    <row r="1559" spans="1:9" x14ac:dyDescent="0.25">
      <c r="A1559" s="73">
        <v>159</v>
      </c>
      <c r="B1559" s="61">
        <f>Obv!C103</f>
        <v>92</v>
      </c>
      <c r="C1559" s="61">
        <f>Obv!D103</f>
        <v>513383</v>
      </c>
      <c r="D1559" s="61">
        <v>0</v>
      </c>
      <c r="E1559" s="61">
        <v>0</v>
      </c>
      <c r="F1559" s="61">
        <v>0</v>
      </c>
      <c r="G1559" s="59">
        <f t="shared" si="55"/>
        <v>47231.235999999997</v>
      </c>
      <c r="H1559" s="59">
        <f t="shared" si="56"/>
        <v>0</v>
      </c>
      <c r="I1559" s="60"/>
    </row>
    <row r="1560" spans="1:9" x14ac:dyDescent="0.25">
      <c r="A1560" s="73">
        <v>159</v>
      </c>
      <c r="B1560" s="61">
        <f>Obv!C104</f>
        <v>93</v>
      </c>
      <c r="C1560" s="61">
        <f>Obv!D104</f>
        <v>11645</v>
      </c>
      <c r="D1560" s="61">
        <v>0</v>
      </c>
      <c r="E1560" s="61">
        <v>0</v>
      </c>
      <c r="F1560" s="61">
        <v>0</v>
      </c>
      <c r="G1560" s="59">
        <f t="shared" si="55"/>
        <v>1082.9849999999999</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7" activePane="bottomLeft" state="frozen"/>
      <selection pane="bottomLeft" activeCell="F37" sqref="F37"/>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11</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9747</v>
      </c>
      <c r="C6" s="12"/>
      <c r="D6" s="360" t="s">
        <v>3128</v>
      </c>
      <c r="E6" s="361"/>
      <c r="F6" s="15" t="s">
        <v>237</v>
      </c>
      <c r="G6" s="12"/>
      <c r="H6" s="12"/>
      <c r="I6" s="12"/>
      <c r="J6" s="368">
        <f>SUM(Skriveni!G2:G1561)</f>
        <v>93825515.550999999</v>
      </c>
      <c r="K6" s="368"/>
    </row>
    <row r="7" spans="1:11" ht="3" customHeight="1" x14ac:dyDescent="0.25">
      <c r="A7" s="12"/>
      <c r="B7" s="12"/>
      <c r="C7" s="12"/>
      <c r="D7" s="12"/>
      <c r="E7" s="12"/>
      <c r="F7" s="12"/>
      <c r="G7" s="12"/>
      <c r="H7" s="12"/>
      <c r="I7" s="12"/>
      <c r="J7" s="12"/>
      <c r="K7" s="12"/>
    </row>
    <row r="8" spans="1:11" ht="15" customHeight="1" x14ac:dyDescent="0.25">
      <c r="A8" s="22" t="s">
        <v>3125</v>
      </c>
      <c r="B8" s="27">
        <v>3310116</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4295</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34330</v>
      </c>
      <c r="C12" s="357" t="s">
        <v>4293</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75243596115</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475</v>
      </c>
      <c r="C22" s="351" t="str">
        <f>IF(B22&gt;0, "Županija: " &amp; LOOKUP(H2,A83:A103,B83:B103) &amp; ", grad/općina: " &amp; LOOKUP(B22,A107:A663,B107:B663),"Šifra grada/općine nije upisana")</f>
        <v>Županija: POŽEŠKO-SLAVONSKA, grad/općina: VELIKA</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4301</v>
      </c>
      <c r="C31" s="388" t="s">
        <v>1591</v>
      </c>
      <c r="D31" s="389"/>
      <c r="E31" s="82" t="str">
        <f>IF(Kont!E292&gt;0,Kont!E292,"Nema")</f>
        <v>Nema</v>
      </c>
      <c r="F31" s="12"/>
      <c r="G31" s="13" t="s">
        <v>1449</v>
      </c>
      <c r="H31" s="380" t="s">
        <v>4299</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4891709</v>
      </c>
      <c r="K39" s="114">
        <f>PRRAS!E12</f>
        <v>5399815</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4822958</v>
      </c>
      <c r="K40" s="117">
        <f>PRRAS!E159</f>
        <v>4643924</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30366</v>
      </c>
      <c r="K42" s="120">
        <f>PRRAS!E649</f>
        <v>339903</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2626153</v>
      </c>
      <c r="K43" s="114">
        <f>Bil!E13</f>
        <v>3563803</v>
      </c>
    </row>
    <row r="44" spans="1:11" ht="12.9" customHeight="1" x14ac:dyDescent="0.25">
      <c r="A44" s="371"/>
      <c r="B44" s="376" t="str">
        <f>Bil!B74</f>
        <v>Financijska imovina (AOP 064+073+081+112+128+140+157+158)</v>
      </c>
      <c r="C44" s="401"/>
      <c r="D44" s="401"/>
      <c r="E44" s="401"/>
      <c r="F44" s="401"/>
      <c r="G44" s="401"/>
      <c r="H44" s="401"/>
      <c r="I44" s="115">
        <f>Bil!C74</f>
        <v>63</v>
      </c>
      <c r="J44" s="116">
        <f>Bil!D74</f>
        <v>547598</v>
      </c>
      <c r="K44" s="117">
        <f>Bil!E74</f>
        <v>833186</v>
      </c>
    </row>
    <row r="45" spans="1:11" ht="12.9" customHeight="1" x14ac:dyDescent="0.25">
      <c r="A45" s="371"/>
      <c r="B45" s="376" t="str">
        <f>Bil!B174</f>
        <v xml:space="preserve">Obveze (AOP 164+175+176+192+220) </v>
      </c>
      <c r="C45" s="401"/>
      <c r="D45" s="401"/>
      <c r="E45" s="401"/>
      <c r="F45" s="401"/>
      <c r="G45" s="401"/>
      <c r="H45" s="401"/>
      <c r="I45" s="115">
        <f>Bil!C174</f>
        <v>163</v>
      </c>
      <c r="J45" s="116">
        <f>Bil!D174</f>
        <v>568237</v>
      </c>
      <c r="K45" s="117">
        <f>Bil!E174</f>
        <v>1162726</v>
      </c>
    </row>
    <row r="46" spans="1:11" ht="12.9" customHeight="1" x14ac:dyDescent="0.25">
      <c r="A46" s="372"/>
      <c r="B46" s="390" t="str">
        <f>Bil!B234</f>
        <v>Vlastiti izvori (224 + 232 - 236 + 240 do 242)</v>
      </c>
      <c r="C46" s="391"/>
      <c r="D46" s="391"/>
      <c r="E46" s="391"/>
      <c r="F46" s="391"/>
      <c r="G46" s="391"/>
      <c r="H46" s="391"/>
      <c r="I46" s="118">
        <f>Bil!C234</f>
        <v>223</v>
      </c>
      <c r="J46" s="119">
        <f>Bil!D234</f>
        <v>2605514</v>
      </c>
      <c r="K46" s="120">
        <f>Bil!E234</f>
        <v>3234263</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4886682</v>
      </c>
      <c r="K50" s="117">
        <f>RasF!E121</f>
        <v>5709352</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4886682</v>
      </c>
      <c r="K51" s="120">
        <f>RasF!E148</f>
        <v>5709352</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 customHeight="1" x14ac:dyDescent="0.25">
      <c r="A53" s="371"/>
      <c r="B53" s="401" t="str">
        <f>PVRIO!B29</f>
        <v>Promjene u obujmu imovine (AOP 019+026)</v>
      </c>
      <c r="C53" s="401"/>
      <c r="D53" s="401"/>
      <c r="E53" s="401"/>
      <c r="F53" s="401"/>
      <c r="G53" s="401"/>
      <c r="H53" s="401"/>
      <c r="I53" s="115">
        <f>PVRIO!C29</f>
        <v>18</v>
      </c>
      <c r="J53" s="116">
        <f>PVRIO!D29</f>
        <v>0</v>
      </c>
      <c r="K53" s="117">
        <f>PVRIO!E29</f>
        <v>0</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568237</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1162725</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1162726</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7" activePane="bottomLeft" state="frozen"/>
      <selection pane="bottomLeft" activeCell="D661" sqref="D661"/>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09747</v>
      </c>
      <c r="C4" s="414"/>
      <c r="D4" s="414"/>
      <c r="E4" s="415">
        <f>SUM(Skriveni!G2:G976)</f>
        <v>70938630.041999996</v>
      </c>
      <c r="F4" s="416"/>
    </row>
    <row r="5" spans="1:7" s="23" customFormat="1" ht="15" customHeight="1" x14ac:dyDescent="0.2">
      <c r="B5" s="413" t="str">
        <f>"Naziv: "&amp;IF(RefStr!B10&lt;&gt;"",RefStr!B10,"_______________________________________")</f>
        <v>Naziv: OŠ VLADIMIR NAZOR TRENKOVO</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4891709</v>
      </c>
      <c r="E12" s="147">
        <f>E13+E50+E56+E85+E116+E134+E141+E147</f>
        <v>5399815</v>
      </c>
      <c r="F12" s="148">
        <f>IF(D12&lt;&gt;0,IF(E12/D12&gt;=100,"&gt;&gt;100",E12/D12*100),"-")</f>
        <v>110.38708557684032</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4178137</v>
      </c>
      <c r="E56" s="147">
        <f>E57+E60+E65+E68+E71+E74+E77+E80</f>
        <v>4559236</v>
      </c>
      <c r="F56" s="150">
        <f t="shared" si="0"/>
        <v>109.12126624856964</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10617</v>
      </c>
      <c r="E68" s="147">
        <f>SUM(E69:E70)</f>
        <v>20297</v>
      </c>
      <c r="F68" s="150">
        <f t="shared" si="0"/>
        <v>191.17453141188662</v>
      </c>
    </row>
    <row r="69" spans="1:6" s="8" customFormat="1" x14ac:dyDescent="0.25">
      <c r="A69" s="145">
        <v>6341</v>
      </c>
      <c r="B69" s="146" t="s">
        <v>3699</v>
      </c>
      <c r="C69" s="345">
        <v>58</v>
      </c>
      <c r="D69" s="149">
        <v>10617</v>
      </c>
      <c r="E69" s="149">
        <v>20297</v>
      </c>
      <c r="F69" s="148">
        <f t="shared" si="0"/>
        <v>191.17453141188662</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4087324</v>
      </c>
      <c r="E74" s="147">
        <f>SUM(E75:E76)</f>
        <v>4303532</v>
      </c>
      <c r="F74" s="150">
        <f t="shared" si="0"/>
        <v>105.28972012005899</v>
      </c>
    </row>
    <row r="75" spans="1:6" s="8" customFormat="1" x14ac:dyDescent="0.25">
      <c r="A75" s="145" t="s">
        <v>1142</v>
      </c>
      <c r="B75" s="146" t="s">
        <v>3980</v>
      </c>
      <c r="C75" s="345">
        <v>64</v>
      </c>
      <c r="D75" s="149">
        <v>4087324</v>
      </c>
      <c r="E75" s="149">
        <v>4033470</v>
      </c>
      <c r="F75" s="148">
        <f t="shared" si="0"/>
        <v>98.682414215266505</v>
      </c>
    </row>
    <row r="76" spans="1:6" s="8" customFormat="1" x14ac:dyDescent="0.25">
      <c r="A76" s="145" t="s">
        <v>3981</v>
      </c>
      <c r="B76" s="146" t="s">
        <v>3982</v>
      </c>
      <c r="C76" s="345">
        <v>65</v>
      </c>
      <c r="D76" s="149">
        <v>0</v>
      </c>
      <c r="E76" s="149">
        <v>270062</v>
      </c>
      <c r="F76" s="148" t="str">
        <f t="shared" si="0"/>
        <v>-</v>
      </c>
    </row>
    <row r="77" spans="1:6" s="8" customFormat="1" x14ac:dyDescent="0.25">
      <c r="A77" s="145" t="s">
        <v>3983</v>
      </c>
      <c r="B77" s="146" t="s">
        <v>919</v>
      </c>
      <c r="C77" s="345">
        <v>66</v>
      </c>
      <c r="D77" s="147">
        <f>SUM(D78:D79)</f>
        <v>52530</v>
      </c>
      <c r="E77" s="147">
        <f>SUM(E78:E79)</f>
        <v>214723</v>
      </c>
      <c r="F77" s="150">
        <f t="shared" si="0"/>
        <v>408.76261184085286</v>
      </c>
    </row>
    <row r="78" spans="1:6" s="8" customFormat="1" x14ac:dyDescent="0.25">
      <c r="A78" s="145" t="s">
        <v>3984</v>
      </c>
      <c r="B78" s="146" t="s">
        <v>920</v>
      </c>
      <c r="C78" s="345">
        <v>67</v>
      </c>
      <c r="D78" s="149">
        <v>52530</v>
      </c>
      <c r="E78" s="149">
        <v>8685</v>
      </c>
      <c r="F78" s="148">
        <f t="shared" ref="F78:F141" si="1">IF(D78&lt;&gt;0,IF(E78/D78&gt;=100,"&gt;&gt;100",E78/D78*100),"-")</f>
        <v>16.533409480296974</v>
      </c>
    </row>
    <row r="79" spans="1:6" s="8" customFormat="1" x14ac:dyDescent="0.25">
      <c r="A79" s="145" t="s">
        <v>3985</v>
      </c>
      <c r="B79" s="146" t="s">
        <v>921</v>
      </c>
      <c r="C79" s="345">
        <v>68</v>
      </c>
      <c r="D79" s="149">
        <v>0</v>
      </c>
      <c r="E79" s="149">
        <v>206038</v>
      </c>
      <c r="F79" s="148" t="str">
        <f t="shared" si="1"/>
        <v>-</v>
      </c>
    </row>
    <row r="80" spans="1:6" s="8" customFormat="1" x14ac:dyDescent="0.25">
      <c r="A80" s="152" t="s">
        <v>922</v>
      </c>
      <c r="B80" s="153" t="s">
        <v>923</v>
      </c>
      <c r="C80" s="345">
        <v>69</v>
      </c>
      <c r="D80" s="147">
        <f>SUM(D81:D84)</f>
        <v>27666</v>
      </c>
      <c r="E80" s="147">
        <f>SUM(E81:E84)</f>
        <v>20684</v>
      </c>
      <c r="F80" s="150">
        <f t="shared" si="1"/>
        <v>74.763247307164022</v>
      </c>
    </row>
    <row r="81" spans="1:6" s="8" customFormat="1" x14ac:dyDescent="0.25">
      <c r="A81" s="152">
        <v>6391</v>
      </c>
      <c r="B81" s="153" t="s">
        <v>924</v>
      </c>
      <c r="C81" s="345">
        <v>70</v>
      </c>
      <c r="D81" s="149">
        <v>7006</v>
      </c>
      <c r="E81" s="149">
        <v>3982</v>
      </c>
      <c r="F81" s="148">
        <f t="shared" si="1"/>
        <v>56.836996859834429</v>
      </c>
    </row>
    <row r="82" spans="1:6" s="8" customFormat="1" x14ac:dyDescent="0.25">
      <c r="A82" s="152">
        <v>6392</v>
      </c>
      <c r="B82" s="153" t="s">
        <v>925</v>
      </c>
      <c r="C82" s="345">
        <v>71</v>
      </c>
      <c r="D82" s="149">
        <v>0</v>
      </c>
      <c r="E82" s="149"/>
      <c r="F82" s="148" t="str">
        <f t="shared" si="1"/>
        <v>-</v>
      </c>
    </row>
    <row r="83" spans="1:6" s="8" customFormat="1" ht="22.8" x14ac:dyDescent="0.25">
      <c r="A83" s="152">
        <v>6393</v>
      </c>
      <c r="B83" s="153" t="s">
        <v>926</v>
      </c>
      <c r="C83" s="345">
        <v>72</v>
      </c>
      <c r="D83" s="149">
        <v>20660</v>
      </c>
      <c r="E83" s="149">
        <v>16702</v>
      </c>
      <c r="F83" s="148">
        <f t="shared" si="1"/>
        <v>80.842207163601159</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55</v>
      </c>
      <c r="E85" s="147">
        <f>E86+E94+E101+E109</f>
        <v>146</v>
      </c>
      <c r="F85" s="150">
        <f t="shared" si="1"/>
        <v>265.4545454545455</v>
      </c>
    </row>
    <row r="86" spans="1:6" s="8" customFormat="1" x14ac:dyDescent="0.25">
      <c r="A86" s="145">
        <v>641</v>
      </c>
      <c r="B86" s="146" t="s">
        <v>929</v>
      </c>
      <c r="C86" s="345">
        <v>75</v>
      </c>
      <c r="D86" s="147">
        <f>SUM(D87:D93)</f>
        <v>55</v>
      </c>
      <c r="E86" s="147">
        <f>SUM(E87:E93)</f>
        <v>146</v>
      </c>
      <c r="F86" s="150">
        <f t="shared" si="1"/>
        <v>265.4545454545455</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55</v>
      </c>
      <c r="E88" s="149">
        <v>146</v>
      </c>
      <c r="F88" s="148">
        <f t="shared" si="1"/>
        <v>265.4545454545455</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87515</v>
      </c>
      <c r="E116" s="147">
        <f>E117+E122+E130</f>
        <v>76901</v>
      </c>
      <c r="F116" s="150">
        <f t="shared" si="1"/>
        <v>87.871793406844546</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87515</v>
      </c>
      <c r="E122" s="147">
        <f>SUM(E123:E129)</f>
        <v>76901</v>
      </c>
      <c r="F122" s="150">
        <f t="shared" si="1"/>
        <v>87.871793406844546</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87515</v>
      </c>
      <c r="E127" s="149">
        <v>76901</v>
      </c>
      <c r="F127" s="148">
        <f t="shared" si="1"/>
        <v>87.871793406844546</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16172</v>
      </c>
      <c r="E134" s="147">
        <f>E135+E138</f>
        <v>9867</v>
      </c>
      <c r="F134" s="150">
        <f t="shared" si="1"/>
        <v>61.012861736334401</v>
      </c>
    </row>
    <row r="135" spans="1:6" s="8" customFormat="1" x14ac:dyDescent="0.25">
      <c r="A135" s="145">
        <v>661</v>
      </c>
      <c r="B135" s="146" t="s">
        <v>425</v>
      </c>
      <c r="C135" s="345">
        <v>124</v>
      </c>
      <c r="D135" s="147">
        <f>SUM(D136:D137)</f>
        <v>0</v>
      </c>
      <c r="E135" s="147">
        <f>SUM(E136:E137)</f>
        <v>0</v>
      </c>
      <c r="F135" s="150" t="str">
        <f t="shared" si="1"/>
        <v>-</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c r="E137" s="149"/>
      <c r="F137" s="148" t="str">
        <f t="shared" si="1"/>
        <v>-</v>
      </c>
    </row>
    <row r="138" spans="1:6" s="8" customFormat="1" x14ac:dyDescent="0.25">
      <c r="A138" s="145">
        <v>663</v>
      </c>
      <c r="B138" s="151" t="s">
        <v>426</v>
      </c>
      <c r="C138" s="345">
        <v>127</v>
      </c>
      <c r="D138" s="147">
        <f>SUM(D139:D140)</f>
        <v>16172</v>
      </c>
      <c r="E138" s="147">
        <f>SUM(E139:E140)</f>
        <v>9867</v>
      </c>
      <c r="F138" s="150">
        <f t="shared" si="1"/>
        <v>61.012861736334401</v>
      </c>
    </row>
    <row r="139" spans="1:6" s="8" customFormat="1" x14ac:dyDescent="0.25">
      <c r="A139" s="145">
        <v>6631</v>
      </c>
      <c r="B139" s="146" t="s">
        <v>1502</v>
      </c>
      <c r="C139" s="345">
        <v>128</v>
      </c>
      <c r="D139" s="149">
        <v>9630</v>
      </c>
      <c r="E139" s="149">
        <v>7630</v>
      </c>
      <c r="F139" s="148">
        <f t="shared" si="1"/>
        <v>79.231568016614744</v>
      </c>
    </row>
    <row r="140" spans="1:6" s="8" customFormat="1" x14ac:dyDescent="0.25">
      <c r="A140" s="145">
        <v>6632</v>
      </c>
      <c r="B140" s="151" t="s">
        <v>1503</v>
      </c>
      <c r="C140" s="345">
        <v>129</v>
      </c>
      <c r="D140" s="149">
        <v>6542</v>
      </c>
      <c r="E140" s="149">
        <v>2237</v>
      </c>
      <c r="F140" s="148">
        <f t="shared" si="1"/>
        <v>34.194435952308162</v>
      </c>
    </row>
    <row r="141" spans="1:6" s="8" customFormat="1" x14ac:dyDescent="0.25">
      <c r="A141" s="145">
        <v>67</v>
      </c>
      <c r="B141" s="151" t="s">
        <v>427</v>
      </c>
      <c r="C141" s="345">
        <v>130</v>
      </c>
      <c r="D141" s="147">
        <f>D142+D146</f>
        <v>609830</v>
      </c>
      <c r="E141" s="147">
        <f>E142+E146</f>
        <v>753665</v>
      </c>
      <c r="F141" s="150">
        <f t="shared" si="1"/>
        <v>123.58608136693832</v>
      </c>
    </row>
    <row r="142" spans="1:6" s="8" customFormat="1" ht="22.8" x14ac:dyDescent="0.25">
      <c r="A142" s="145">
        <v>671</v>
      </c>
      <c r="B142" s="154" t="s">
        <v>1672</v>
      </c>
      <c r="C142" s="345">
        <v>131</v>
      </c>
      <c r="D142" s="147">
        <f>SUM(D143:D145)</f>
        <v>609830</v>
      </c>
      <c r="E142" s="147">
        <f>SUM(E143:E145)</f>
        <v>753665</v>
      </c>
      <c r="F142" s="150">
        <f t="shared" ref="F142:F205" si="2">IF(D142&lt;&gt;0,IF(E142/D142&gt;=100,"&gt;&gt;100",E142/D142*100),"-")</f>
        <v>123.58608136693832</v>
      </c>
    </row>
    <row r="143" spans="1:6" s="8" customFormat="1" x14ac:dyDescent="0.25">
      <c r="A143" s="145">
        <v>6711</v>
      </c>
      <c r="B143" s="146" t="s">
        <v>3582</v>
      </c>
      <c r="C143" s="345">
        <v>132</v>
      </c>
      <c r="D143" s="149">
        <v>553477</v>
      </c>
      <c r="E143" s="149">
        <v>540531</v>
      </c>
      <c r="F143" s="148">
        <f t="shared" si="2"/>
        <v>97.660968748475554</v>
      </c>
    </row>
    <row r="144" spans="1:6" s="8" customFormat="1" x14ac:dyDescent="0.25">
      <c r="A144" s="145">
        <v>6712</v>
      </c>
      <c r="B144" s="151" t="s">
        <v>2276</v>
      </c>
      <c r="C144" s="345">
        <v>133</v>
      </c>
      <c r="D144" s="149">
        <v>56353</v>
      </c>
      <c r="E144" s="149">
        <v>213134</v>
      </c>
      <c r="F144" s="148">
        <f t="shared" si="2"/>
        <v>378.21234007062623</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4822958</v>
      </c>
      <c r="E159" s="147">
        <f>E160+E171+E204+E223+E232+E257+E268</f>
        <v>4643924</v>
      </c>
      <c r="F159" s="150">
        <f t="shared" si="2"/>
        <v>96.287879761756173</v>
      </c>
    </row>
    <row r="160" spans="1:6" s="8" customFormat="1" x14ac:dyDescent="0.25">
      <c r="A160" s="145">
        <v>31</v>
      </c>
      <c r="B160" s="146" t="s">
        <v>431</v>
      </c>
      <c r="C160" s="345">
        <v>149</v>
      </c>
      <c r="D160" s="147">
        <f>D161+D166+D167</f>
        <v>3908183</v>
      </c>
      <c r="E160" s="147">
        <f>E161+E166+E167</f>
        <v>3859986</v>
      </c>
      <c r="F160" s="150">
        <f t="shared" si="2"/>
        <v>98.76676706285248</v>
      </c>
    </row>
    <row r="161" spans="1:6" s="8" customFormat="1" x14ac:dyDescent="0.25">
      <c r="A161" s="145">
        <v>311</v>
      </c>
      <c r="B161" s="146" t="s">
        <v>432</v>
      </c>
      <c r="C161" s="345">
        <v>150</v>
      </c>
      <c r="D161" s="147">
        <f>SUM(D162:D165)</f>
        <v>3234694</v>
      </c>
      <c r="E161" s="147">
        <f>SUM(E162:E165)</f>
        <v>3166640</v>
      </c>
      <c r="F161" s="150">
        <f t="shared" si="2"/>
        <v>97.896122477118396</v>
      </c>
    </row>
    <row r="162" spans="1:6" s="8" customFormat="1" x14ac:dyDescent="0.25">
      <c r="A162" s="145">
        <v>3111</v>
      </c>
      <c r="B162" s="146" t="s">
        <v>385</v>
      </c>
      <c r="C162" s="345">
        <v>151</v>
      </c>
      <c r="D162" s="149">
        <v>3141815</v>
      </c>
      <c r="E162" s="149">
        <v>3065961</v>
      </c>
      <c r="F162" s="148">
        <f t="shared" si="2"/>
        <v>97.585663064184232</v>
      </c>
    </row>
    <row r="163" spans="1:6" s="8" customFormat="1" x14ac:dyDescent="0.25">
      <c r="A163" s="145">
        <v>3112</v>
      </c>
      <c r="B163" s="146" t="s">
        <v>386</v>
      </c>
      <c r="C163" s="345">
        <v>152</v>
      </c>
      <c r="D163" s="149">
        <v>0</v>
      </c>
      <c r="E163" s="149">
        <v>0</v>
      </c>
      <c r="F163" s="148" t="str">
        <f t="shared" si="2"/>
        <v>-</v>
      </c>
    </row>
    <row r="164" spans="1:6" s="8" customFormat="1" x14ac:dyDescent="0.25">
      <c r="A164" s="145">
        <v>3113</v>
      </c>
      <c r="B164" s="146" t="s">
        <v>387</v>
      </c>
      <c r="C164" s="345">
        <v>153</v>
      </c>
      <c r="D164" s="149">
        <v>38003</v>
      </c>
      <c r="E164" s="149">
        <v>38361</v>
      </c>
      <c r="F164" s="148">
        <f t="shared" si="2"/>
        <v>100.94203089229798</v>
      </c>
    </row>
    <row r="165" spans="1:6" s="8" customFormat="1" x14ac:dyDescent="0.25">
      <c r="A165" s="145">
        <v>3114</v>
      </c>
      <c r="B165" s="146" t="s">
        <v>388</v>
      </c>
      <c r="C165" s="345">
        <v>154</v>
      </c>
      <c r="D165" s="149">
        <v>54876</v>
      </c>
      <c r="E165" s="149">
        <v>62318</v>
      </c>
      <c r="F165" s="148">
        <f t="shared" si="2"/>
        <v>113.56148407318318</v>
      </c>
    </row>
    <row r="166" spans="1:6" s="8" customFormat="1" x14ac:dyDescent="0.25">
      <c r="A166" s="145">
        <v>312</v>
      </c>
      <c r="B166" s="146" t="s">
        <v>1597</v>
      </c>
      <c r="C166" s="345">
        <v>155</v>
      </c>
      <c r="D166" s="149">
        <v>117121</v>
      </c>
      <c r="E166" s="149">
        <v>147816</v>
      </c>
      <c r="F166" s="148">
        <f t="shared" si="2"/>
        <v>126.20793879833676</v>
      </c>
    </row>
    <row r="167" spans="1:6" s="8" customFormat="1" x14ac:dyDescent="0.25">
      <c r="A167" s="145">
        <v>313</v>
      </c>
      <c r="B167" s="146" t="s">
        <v>2853</v>
      </c>
      <c r="C167" s="345">
        <v>156</v>
      </c>
      <c r="D167" s="147">
        <f>SUM(D168:D170)</f>
        <v>556368</v>
      </c>
      <c r="E167" s="147">
        <f>SUM(E168:E170)</f>
        <v>545530</v>
      </c>
      <c r="F167" s="150">
        <f t="shared" si="2"/>
        <v>98.052008742415097</v>
      </c>
    </row>
    <row r="168" spans="1:6" s="8" customFormat="1" x14ac:dyDescent="0.25">
      <c r="A168" s="145">
        <v>3131</v>
      </c>
      <c r="B168" s="146" t="s">
        <v>2235</v>
      </c>
      <c r="C168" s="345">
        <v>157</v>
      </c>
      <c r="D168" s="149">
        <v>0</v>
      </c>
      <c r="E168" s="149">
        <v>0</v>
      </c>
      <c r="F168" s="148" t="str">
        <f t="shared" si="2"/>
        <v>-</v>
      </c>
    </row>
    <row r="169" spans="1:6" s="8" customFormat="1" x14ac:dyDescent="0.25">
      <c r="A169" s="145">
        <v>3132</v>
      </c>
      <c r="B169" s="146" t="s">
        <v>2997</v>
      </c>
      <c r="C169" s="345">
        <v>158</v>
      </c>
      <c r="D169" s="149">
        <v>501378</v>
      </c>
      <c r="E169" s="149">
        <v>491612</v>
      </c>
      <c r="F169" s="148">
        <f t="shared" si="2"/>
        <v>98.052168224373631</v>
      </c>
    </row>
    <row r="170" spans="1:6" s="8" customFormat="1" x14ac:dyDescent="0.25">
      <c r="A170" s="145">
        <v>3133</v>
      </c>
      <c r="B170" s="146" t="s">
        <v>264</v>
      </c>
      <c r="C170" s="345">
        <v>159</v>
      </c>
      <c r="D170" s="149">
        <v>54990</v>
      </c>
      <c r="E170" s="149">
        <v>53918</v>
      </c>
      <c r="F170" s="148">
        <f t="shared" si="2"/>
        <v>98.050554646299332</v>
      </c>
    </row>
    <row r="171" spans="1:6" s="8" customFormat="1" x14ac:dyDescent="0.25">
      <c r="A171" s="145">
        <v>32</v>
      </c>
      <c r="B171" s="146" t="s">
        <v>433</v>
      </c>
      <c r="C171" s="345">
        <v>160</v>
      </c>
      <c r="D171" s="147">
        <f>D172+D177+D185+D195+D196</f>
        <v>850435</v>
      </c>
      <c r="E171" s="147">
        <f>E172+E177+E185+E195+E196</f>
        <v>739475</v>
      </c>
      <c r="F171" s="150">
        <f t="shared" si="2"/>
        <v>86.952559572454106</v>
      </c>
    </row>
    <row r="172" spans="1:6" s="8" customFormat="1" x14ac:dyDescent="0.25">
      <c r="A172" s="145">
        <v>321</v>
      </c>
      <c r="B172" s="146" t="s">
        <v>3359</v>
      </c>
      <c r="C172" s="345">
        <v>161</v>
      </c>
      <c r="D172" s="147">
        <f>SUM(D173:D176)</f>
        <v>158969</v>
      </c>
      <c r="E172" s="147">
        <f>SUM(E173:E176)</f>
        <v>147597</v>
      </c>
      <c r="F172" s="150">
        <f t="shared" si="2"/>
        <v>92.846404015877297</v>
      </c>
    </row>
    <row r="173" spans="1:6" s="8" customFormat="1" x14ac:dyDescent="0.25">
      <c r="A173" s="145">
        <v>3211</v>
      </c>
      <c r="B173" s="146" t="s">
        <v>3243</v>
      </c>
      <c r="C173" s="345">
        <v>162</v>
      </c>
      <c r="D173" s="149">
        <v>27668</v>
      </c>
      <c r="E173" s="149">
        <v>19642</v>
      </c>
      <c r="F173" s="148">
        <f t="shared" si="2"/>
        <v>70.991759433280322</v>
      </c>
    </row>
    <row r="174" spans="1:6" s="8" customFormat="1" x14ac:dyDescent="0.25">
      <c r="A174" s="145">
        <v>3212</v>
      </c>
      <c r="B174" s="146" t="s">
        <v>108</v>
      </c>
      <c r="C174" s="345">
        <v>163</v>
      </c>
      <c r="D174" s="149">
        <v>129351</v>
      </c>
      <c r="E174" s="149">
        <v>127365</v>
      </c>
      <c r="F174" s="148">
        <f t="shared" si="2"/>
        <v>98.46464271632999</v>
      </c>
    </row>
    <row r="175" spans="1:6" s="8" customFormat="1" x14ac:dyDescent="0.25">
      <c r="A175" s="145">
        <v>3213</v>
      </c>
      <c r="B175" s="146" t="s">
        <v>2999</v>
      </c>
      <c r="C175" s="345">
        <v>164</v>
      </c>
      <c r="D175" s="149">
        <v>1950</v>
      </c>
      <c r="E175" s="149">
        <v>590</v>
      </c>
      <c r="F175" s="148">
        <f t="shared" si="2"/>
        <v>30.256410256410255</v>
      </c>
    </row>
    <row r="176" spans="1:6" s="8" customFormat="1" x14ac:dyDescent="0.25">
      <c r="A176" s="145">
        <v>3214</v>
      </c>
      <c r="B176" s="146" t="s">
        <v>2998</v>
      </c>
      <c r="C176" s="345">
        <v>165</v>
      </c>
      <c r="D176" s="149">
        <v>0</v>
      </c>
      <c r="E176" s="149">
        <v>0</v>
      </c>
      <c r="F176" s="148" t="str">
        <f t="shared" si="2"/>
        <v>-</v>
      </c>
    </row>
    <row r="177" spans="1:6" s="8" customFormat="1" x14ac:dyDescent="0.25">
      <c r="A177" s="145">
        <v>322</v>
      </c>
      <c r="B177" s="146" t="s">
        <v>3360</v>
      </c>
      <c r="C177" s="345">
        <v>166</v>
      </c>
      <c r="D177" s="147">
        <f>SUM(D178:D184)</f>
        <v>275430</v>
      </c>
      <c r="E177" s="147">
        <f>SUM(E178:E184)</f>
        <v>271581</v>
      </c>
      <c r="F177" s="150">
        <f t="shared" si="2"/>
        <v>98.602548741967112</v>
      </c>
    </row>
    <row r="178" spans="1:6" s="8" customFormat="1" x14ac:dyDescent="0.25">
      <c r="A178" s="145">
        <v>3221</v>
      </c>
      <c r="B178" s="146" t="s">
        <v>3000</v>
      </c>
      <c r="C178" s="345">
        <v>167</v>
      </c>
      <c r="D178" s="149">
        <v>48272</v>
      </c>
      <c r="E178" s="149">
        <v>46702</v>
      </c>
      <c r="F178" s="148">
        <f t="shared" si="2"/>
        <v>96.747596950613186</v>
      </c>
    </row>
    <row r="179" spans="1:6" s="8" customFormat="1" x14ac:dyDescent="0.25">
      <c r="A179" s="145">
        <v>3222</v>
      </c>
      <c r="B179" s="146" t="s">
        <v>3001</v>
      </c>
      <c r="C179" s="345">
        <v>168</v>
      </c>
      <c r="D179" s="149">
        <v>93100</v>
      </c>
      <c r="E179" s="149">
        <v>87740</v>
      </c>
      <c r="F179" s="148">
        <f t="shared" si="2"/>
        <v>94.242749731471534</v>
      </c>
    </row>
    <row r="180" spans="1:6" s="8" customFormat="1" x14ac:dyDescent="0.25">
      <c r="A180" s="145">
        <v>3223</v>
      </c>
      <c r="B180" s="146" t="s">
        <v>3002</v>
      </c>
      <c r="C180" s="345">
        <v>169</v>
      </c>
      <c r="D180" s="149">
        <v>120193</v>
      </c>
      <c r="E180" s="149">
        <v>116286</v>
      </c>
      <c r="F180" s="148">
        <f t="shared" si="2"/>
        <v>96.74939472348639</v>
      </c>
    </row>
    <row r="181" spans="1:6" s="8" customFormat="1" x14ac:dyDescent="0.25">
      <c r="A181" s="145">
        <v>3224</v>
      </c>
      <c r="B181" s="146" t="s">
        <v>2236</v>
      </c>
      <c r="C181" s="345">
        <v>170</v>
      </c>
      <c r="D181" s="149">
        <v>12015</v>
      </c>
      <c r="E181" s="149">
        <v>14875</v>
      </c>
      <c r="F181" s="148">
        <f t="shared" si="2"/>
        <v>123.80357885975863</v>
      </c>
    </row>
    <row r="182" spans="1:6" s="8" customFormat="1" x14ac:dyDescent="0.25">
      <c r="A182" s="145">
        <v>3225</v>
      </c>
      <c r="B182" s="146" t="s">
        <v>504</v>
      </c>
      <c r="C182" s="345">
        <v>171</v>
      </c>
      <c r="D182" s="149">
        <v>1850</v>
      </c>
      <c r="E182" s="149">
        <v>2969</v>
      </c>
      <c r="F182" s="148">
        <f t="shared" si="2"/>
        <v>160.48648648648648</v>
      </c>
    </row>
    <row r="183" spans="1:6" s="8" customFormat="1" x14ac:dyDescent="0.25">
      <c r="A183" s="145">
        <v>3226</v>
      </c>
      <c r="B183" s="146" t="s">
        <v>2311</v>
      </c>
      <c r="C183" s="345">
        <v>172</v>
      </c>
      <c r="D183" s="149">
        <v>0</v>
      </c>
      <c r="E183" s="149">
        <v>0</v>
      </c>
      <c r="F183" s="148" t="str">
        <f t="shared" si="2"/>
        <v>-</v>
      </c>
    </row>
    <row r="184" spans="1:6" s="8" customFormat="1" x14ac:dyDescent="0.25">
      <c r="A184" s="145">
        <v>3227</v>
      </c>
      <c r="B184" s="146" t="s">
        <v>3583</v>
      </c>
      <c r="C184" s="345">
        <v>173</v>
      </c>
      <c r="D184" s="149">
        <v>0</v>
      </c>
      <c r="E184" s="149">
        <v>3009</v>
      </c>
      <c r="F184" s="148" t="str">
        <f t="shared" si="2"/>
        <v>-</v>
      </c>
    </row>
    <row r="185" spans="1:6" s="8" customFormat="1" x14ac:dyDescent="0.25">
      <c r="A185" s="145">
        <v>323</v>
      </c>
      <c r="B185" s="146" t="s">
        <v>2312</v>
      </c>
      <c r="C185" s="345">
        <v>174</v>
      </c>
      <c r="D185" s="147">
        <f>SUM(D186:D194)</f>
        <v>398335</v>
      </c>
      <c r="E185" s="147">
        <f>SUM(E186:E194)</f>
        <v>298180</v>
      </c>
      <c r="F185" s="150">
        <f t="shared" si="2"/>
        <v>74.856590558198505</v>
      </c>
    </row>
    <row r="186" spans="1:6" s="8" customFormat="1" x14ac:dyDescent="0.25">
      <c r="A186" s="145">
        <v>3231</v>
      </c>
      <c r="B186" s="146" t="s">
        <v>855</v>
      </c>
      <c r="C186" s="345">
        <v>175</v>
      </c>
      <c r="D186" s="149">
        <v>16882</v>
      </c>
      <c r="E186" s="149">
        <v>18725</v>
      </c>
      <c r="F186" s="148">
        <f t="shared" si="2"/>
        <v>110.91695296765786</v>
      </c>
    </row>
    <row r="187" spans="1:6" s="8" customFormat="1" x14ac:dyDescent="0.25">
      <c r="A187" s="145">
        <v>3232</v>
      </c>
      <c r="B187" s="146" t="s">
        <v>3870</v>
      </c>
      <c r="C187" s="345">
        <v>176</v>
      </c>
      <c r="D187" s="149">
        <v>262478</v>
      </c>
      <c r="E187" s="149">
        <v>228709</v>
      </c>
      <c r="F187" s="148">
        <f t="shared" si="2"/>
        <v>87.134540799609866</v>
      </c>
    </row>
    <row r="188" spans="1:6" s="8" customFormat="1" x14ac:dyDescent="0.25">
      <c r="A188" s="145">
        <v>3233</v>
      </c>
      <c r="B188" s="146" t="s">
        <v>3871</v>
      </c>
      <c r="C188" s="345">
        <v>177</v>
      </c>
      <c r="D188" s="149">
        <v>0</v>
      </c>
      <c r="E188" s="149">
        <v>4350</v>
      </c>
      <c r="F188" s="148" t="str">
        <f t="shared" si="2"/>
        <v>-</v>
      </c>
    </row>
    <row r="189" spans="1:6" s="8" customFormat="1" x14ac:dyDescent="0.25">
      <c r="A189" s="145">
        <v>3234</v>
      </c>
      <c r="B189" s="146" t="s">
        <v>3872</v>
      </c>
      <c r="C189" s="345">
        <v>178</v>
      </c>
      <c r="D189" s="149">
        <v>27946</v>
      </c>
      <c r="E189" s="149">
        <v>22709</v>
      </c>
      <c r="F189" s="148">
        <f t="shared" si="2"/>
        <v>81.260287697702722</v>
      </c>
    </row>
    <row r="190" spans="1:6" s="8" customFormat="1" x14ac:dyDescent="0.25">
      <c r="A190" s="145">
        <v>3235</v>
      </c>
      <c r="B190" s="146" t="s">
        <v>3873</v>
      </c>
      <c r="C190" s="345">
        <v>179</v>
      </c>
      <c r="D190" s="149">
        <v>0</v>
      </c>
      <c r="E190" s="149">
        <v>0</v>
      </c>
      <c r="F190" s="148" t="str">
        <f t="shared" si="2"/>
        <v>-</v>
      </c>
    </row>
    <row r="191" spans="1:6" s="8" customFormat="1" x14ac:dyDescent="0.25">
      <c r="A191" s="145">
        <v>3236</v>
      </c>
      <c r="B191" s="146" t="s">
        <v>3874</v>
      </c>
      <c r="C191" s="345">
        <v>180</v>
      </c>
      <c r="D191" s="149">
        <v>14229</v>
      </c>
      <c r="E191" s="149">
        <v>8146</v>
      </c>
      <c r="F191" s="148">
        <f t="shared" si="2"/>
        <v>57.24927964017148</v>
      </c>
    </row>
    <row r="192" spans="1:6" s="8" customFormat="1" x14ac:dyDescent="0.25">
      <c r="A192" s="145">
        <v>3237</v>
      </c>
      <c r="B192" s="146" t="s">
        <v>3875</v>
      </c>
      <c r="C192" s="345">
        <v>181</v>
      </c>
      <c r="D192" s="149">
        <v>65000</v>
      </c>
      <c r="E192" s="149">
        <v>1200</v>
      </c>
      <c r="F192" s="148">
        <f t="shared" si="2"/>
        <v>1.8461538461538463</v>
      </c>
    </row>
    <row r="193" spans="1:6" s="8" customFormat="1" x14ac:dyDescent="0.25">
      <c r="A193" s="145">
        <v>3238</v>
      </c>
      <c r="B193" s="146" t="s">
        <v>702</v>
      </c>
      <c r="C193" s="345">
        <v>182</v>
      </c>
      <c r="D193" s="149">
        <v>5628</v>
      </c>
      <c r="E193" s="149">
        <v>7053</v>
      </c>
      <c r="F193" s="148">
        <f t="shared" si="2"/>
        <v>125.31982942430704</v>
      </c>
    </row>
    <row r="194" spans="1:6" s="8" customFormat="1" x14ac:dyDescent="0.25">
      <c r="A194" s="145">
        <v>3239</v>
      </c>
      <c r="B194" s="146" t="s">
        <v>703</v>
      </c>
      <c r="C194" s="345">
        <v>183</v>
      </c>
      <c r="D194" s="149">
        <v>6172</v>
      </c>
      <c r="E194" s="149">
        <v>7288</v>
      </c>
      <c r="F194" s="148">
        <f t="shared" si="2"/>
        <v>118.08165910563837</v>
      </c>
    </row>
    <row r="195" spans="1:6" s="8" customFormat="1" x14ac:dyDescent="0.25">
      <c r="A195" s="145">
        <v>324</v>
      </c>
      <c r="B195" s="146" t="s">
        <v>3584</v>
      </c>
      <c r="C195" s="345">
        <v>184</v>
      </c>
      <c r="D195" s="149">
        <v>1963</v>
      </c>
      <c r="E195" s="149">
        <v>1268</v>
      </c>
      <c r="F195" s="148">
        <f t="shared" si="2"/>
        <v>64.595007641365257</v>
      </c>
    </row>
    <row r="196" spans="1:6" s="8" customFormat="1" x14ac:dyDescent="0.25">
      <c r="A196" s="145">
        <v>329</v>
      </c>
      <c r="B196" s="146" t="s">
        <v>434</v>
      </c>
      <c r="C196" s="345">
        <v>185</v>
      </c>
      <c r="D196" s="147">
        <f>SUM(D197:D203)</f>
        <v>15738</v>
      </c>
      <c r="E196" s="147">
        <f>SUM(E197:E203)</f>
        <v>20849</v>
      </c>
      <c r="F196" s="150">
        <f t="shared" si="2"/>
        <v>132.47553691701614</v>
      </c>
    </row>
    <row r="197" spans="1:6" s="8" customFormat="1" x14ac:dyDescent="0.25">
      <c r="A197" s="145">
        <v>3291</v>
      </c>
      <c r="B197" s="151" t="s">
        <v>1965</v>
      </c>
      <c r="C197" s="345">
        <v>186</v>
      </c>
      <c r="D197" s="149">
        <v>0</v>
      </c>
      <c r="E197" s="149">
        <v>0</v>
      </c>
      <c r="F197" s="148" t="str">
        <f t="shared" si="2"/>
        <v>-</v>
      </c>
    </row>
    <row r="198" spans="1:6" s="8" customFormat="1" x14ac:dyDescent="0.25">
      <c r="A198" s="145">
        <v>3292</v>
      </c>
      <c r="B198" s="146" t="s">
        <v>1966</v>
      </c>
      <c r="C198" s="345">
        <v>187</v>
      </c>
      <c r="D198" s="149">
        <v>0</v>
      </c>
      <c r="E198" s="149">
        <v>0</v>
      </c>
      <c r="F198" s="148" t="str">
        <f t="shared" si="2"/>
        <v>-</v>
      </c>
    </row>
    <row r="199" spans="1:6" s="8" customFormat="1" x14ac:dyDescent="0.25">
      <c r="A199" s="145">
        <v>3293</v>
      </c>
      <c r="B199" s="146" t="s">
        <v>1967</v>
      </c>
      <c r="C199" s="345">
        <v>188</v>
      </c>
      <c r="D199" s="149">
        <v>1455</v>
      </c>
      <c r="E199" s="149">
        <v>6143</v>
      </c>
      <c r="F199" s="148">
        <f t="shared" si="2"/>
        <v>422.19931271477662</v>
      </c>
    </row>
    <row r="200" spans="1:6" s="8" customFormat="1" x14ac:dyDescent="0.25">
      <c r="A200" s="145">
        <v>3294</v>
      </c>
      <c r="B200" s="146" t="s">
        <v>2313</v>
      </c>
      <c r="C200" s="345">
        <v>189</v>
      </c>
      <c r="D200" s="149">
        <v>0</v>
      </c>
      <c r="E200" s="149">
        <v>350</v>
      </c>
      <c r="F200" s="148" t="str">
        <f t="shared" si="2"/>
        <v>-</v>
      </c>
    </row>
    <row r="201" spans="1:6" s="8" customFormat="1" x14ac:dyDescent="0.25">
      <c r="A201" s="145">
        <v>3295</v>
      </c>
      <c r="B201" s="146" t="s">
        <v>3585</v>
      </c>
      <c r="C201" s="345">
        <v>190</v>
      </c>
      <c r="D201" s="149">
        <v>13429</v>
      </c>
      <c r="E201" s="149">
        <v>13614</v>
      </c>
      <c r="F201" s="148">
        <f t="shared" si="2"/>
        <v>101.3776156080125</v>
      </c>
    </row>
    <row r="202" spans="1:6" s="8" customFormat="1" x14ac:dyDescent="0.25">
      <c r="A202" s="145" t="s">
        <v>1074</v>
      </c>
      <c r="B202" s="146" t="s">
        <v>1075</v>
      </c>
      <c r="C202" s="345">
        <v>191</v>
      </c>
      <c r="D202" s="149">
        <v>0</v>
      </c>
      <c r="E202" s="149">
        <v>0</v>
      </c>
      <c r="F202" s="148" t="str">
        <f t="shared" si="2"/>
        <v>-</v>
      </c>
    </row>
    <row r="203" spans="1:6" s="8" customFormat="1" x14ac:dyDescent="0.25">
      <c r="A203" s="145">
        <v>3299</v>
      </c>
      <c r="B203" s="146" t="s">
        <v>1968</v>
      </c>
      <c r="C203" s="345">
        <v>192</v>
      </c>
      <c r="D203" s="149">
        <v>854</v>
      </c>
      <c r="E203" s="149">
        <v>742</v>
      </c>
      <c r="F203" s="148">
        <f t="shared" si="2"/>
        <v>86.885245901639337</v>
      </c>
    </row>
    <row r="204" spans="1:6" s="8" customFormat="1" x14ac:dyDescent="0.25">
      <c r="A204" s="145">
        <v>34</v>
      </c>
      <c r="B204" s="151" t="s">
        <v>435</v>
      </c>
      <c r="C204" s="345">
        <v>193</v>
      </c>
      <c r="D204" s="147">
        <f>D205+D210+D218</f>
        <v>1991</v>
      </c>
      <c r="E204" s="147">
        <f>E205+E210+E218</f>
        <v>1640</v>
      </c>
      <c r="F204" s="150">
        <f t="shared" si="2"/>
        <v>82.370668006027131</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1991</v>
      </c>
      <c r="E218" s="147">
        <f>SUM(E219:E222)</f>
        <v>1640</v>
      </c>
      <c r="F218" s="150">
        <f t="shared" si="3"/>
        <v>82.370668006027131</v>
      </c>
    </row>
    <row r="219" spans="1:6" s="8" customFormat="1" x14ac:dyDescent="0.25">
      <c r="A219" s="145">
        <v>3431</v>
      </c>
      <c r="B219" s="151" t="s">
        <v>3587</v>
      </c>
      <c r="C219" s="345">
        <v>208</v>
      </c>
      <c r="D219" s="149">
        <v>1991</v>
      </c>
      <c r="E219" s="149">
        <v>1640</v>
      </c>
      <c r="F219" s="148">
        <f t="shared" si="3"/>
        <v>82.370668006027131</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62349</v>
      </c>
      <c r="E257" s="147">
        <f>E258+E264</f>
        <v>42823</v>
      </c>
      <c r="F257" s="150">
        <f t="shared" si="3"/>
        <v>68.682737493784984</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62349</v>
      </c>
      <c r="E264" s="147">
        <f>SUM(E265:E267)</f>
        <v>42823</v>
      </c>
      <c r="F264" s="150">
        <f t="shared" si="3"/>
        <v>68.682737493784984</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v>62349</v>
      </c>
      <c r="E266" s="149">
        <v>42823</v>
      </c>
      <c r="F266" s="148">
        <f t="shared" si="3"/>
        <v>68.682737493784984</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4822958</v>
      </c>
      <c r="E292" s="147">
        <f>E159-E290+E291</f>
        <v>4643924</v>
      </c>
      <c r="F292" s="150">
        <f t="shared" si="4"/>
        <v>96.287879761756173</v>
      </c>
    </row>
    <row r="293" spans="1:6" s="8" customFormat="1" x14ac:dyDescent="0.25">
      <c r="A293" s="145" t="s">
        <v>1215</v>
      </c>
      <c r="B293" s="146" t="s">
        <v>3441</v>
      </c>
      <c r="C293" s="345">
        <v>282</v>
      </c>
      <c r="D293" s="147">
        <f>IF(D12&gt;=D292,D12-D292,0)</f>
        <v>68751</v>
      </c>
      <c r="E293" s="147">
        <f>IF(E12&gt;=E292,E12-E292,0)</f>
        <v>755891</v>
      </c>
      <c r="F293" s="150">
        <f t="shared" si="4"/>
        <v>1099.4618260098034</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0</v>
      </c>
      <c r="E295" s="149"/>
      <c r="F295" s="148" t="str">
        <f t="shared" si="4"/>
        <v>-</v>
      </c>
    </row>
    <row r="296" spans="1:6" s="8" customFormat="1" x14ac:dyDescent="0.25">
      <c r="A296" s="145">
        <v>92221</v>
      </c>
      <c r="B296" s="146" t="s">
        <v>4282</v>
      </c>
      <c r="C296" s="345">
        <v>285</v>
      </c>
      <c r="D296" s="149">
        <v>35393</v>
      </c>
      <c r="E296" s="149">
        <v>30366</v>
      </c>
      <c r="F296" s="148">
        <f t="shared" si="4"/>
        <v>85.796626451558225</v>
      </c>
    </row>
    <row r="297" spans="1:6" s="8" customFormat="1" x14ac:dyDescent="0.25">
      <c r="A297" s="145">
        <v>96</v>
      </c>
      <c r="B297" s="146" t="s">
        <v>4284</v>
      </c>
      <c r="C297" s="345">
        <v>286</v>
      </c>
      <c r="D297" s="149">
        <v>9728</v>
      </c>
      <c r="E297" s="149">
        <v>10364</v>
      </c>
      <c r="F297" s="148">
        <f t="shared" si="4"/>
        <v>106.53782894736842</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63724</v>
      </c>
      <c r="E353" s="147">
        <f>E354+E366+E399+E403+E405</f>
        <v>1065428</v>
      </c>
      <c r="F353" s="150">
        <f t="shared" si="5"/>
        <v>1671.9414977088697</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63724</v>
      </c>
      <c r="E366" s="147">
        <f>E367+E372+E381+E386+E391+E394</f>
        <v>73491</v>
      </c>
      <c r="F366" s="150">
        <f t="shared" si="6"/>
        <v>115.32703533990333</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60240</v>
      </c>
      <c r="E372" s="147">
        <f>SUM(E373:E380)</f>
        <v>71380</v>
      </c>
      <c r="F372" s="150">
        <f t="shared" si="6"/>
        <v>118.49269588313413</v>
      </c>
    </row>
    <row r="373" spans="1:6" s="8" customFormat="1" x14ac:dyDescent="0.25">
      <c r="A373" s="145">
        <v>4221</v>
      </c>
      <c r="B373" s="146" t="s">
        <v>3941</v>
      </c>
      <c r="C373" s="345">
        <v>361</v>
      </c>
      <c r="D373" s="149">
        <v>55870</v>
      </c>
      <c r="E373" s="149">
        <v>54865</v>
      </c>
      <c r="F373" s="148">
        <f t="shared" si="6"/>
        <v>98.201181313764096</v>
      </c>
    </row>
    <row r="374" spans="1:6" s="8" customFormat="1" x14ac:dyDescent="0.25">
      <c r="A374" s="145">
        <v>4222</v>
      </c>
      <c r="B374" s="146" t="s">
        <v>3965</v>
      </c>
      <c r="C374" s="345">
        <v>362</v>
      </c>
      <c r="D374" s="149">
        <v>1000</v>
      </c>
      <c r="E374" s="149">
        <v>1125</v>
      </c>
      <c r="F374" s="148">
        <f t="shared" si="6"/>
        <v>112.5</v>
      </c>
    </row>
    <row r="375" spans="1:6" s="8" customFormat="1" x14ac:dyDescent="0.25">
      <c r="A375" s="145">
        <v>4223</v>
      </c>
      <c r="B375" s="146" t="s">
        <v>3943</v>
      </c>
      <c r="C375" s="345">
        <v>363</v>
      </c>
      <c r="D375" s="149">
        <v>0</v>
      </c>
      <c r="E375" s="149"/>
      <c r="F375" s="148" t="str">
        <f t="shared" si="6"/>
        <v>-</v>
      </c>
    </row>
    <row r="376" spans="1:6" s="8" customFormat="1" x14ac:dyDescent="0.25">
      <c r="A376" s="145">
        <v>4224</v>
      </c>
      <c r="B376" s="146" t="s">
        <v>3944</v>
      </c>
      <c r="C376" s="345">
        <v>364</v>
      </c>
      <c r="D376" s="149">
        <v>0</v>
      </c>
      <c r="E376" s="149"/>
      <c r="F376" s="148" t="str">
        <f t="shared" si="6"/>
        <v>-</v>
      </c>
    </row>
    <row r="377" spans="1:6" s="8" customFormat="1" x14ac:dyDescent="0.25">
      <c r="A377" s="145">
        <v>4225</v>
      </c>
      <c r="B377" s="146" t="s">
        <v>3945</v>
      </c>
      <c r="C377" s="345">
        <v>365</v>
      </c>
      <c r="D377" s="149">
        <v>0</v>
      </c>
      <c r="E377" s="149"/>
      <c r="F377" s="148" t="str">
        <f t="shared" si="6"/>
        <v>-</v>
      </c>
    </row>
    <row r="378" spans="1:6" s="8" customFormat="1" x14ac:dyDescent="0.25">
      <c r="A378" s="145">
        <v>4226</v>
      </c>
      <c r="B378" s="146" t="s">
        <v>3946</v>
      </c>
      <c r="C378" s="345">
        <v>366</v>
      </c>
      <c r="D378" s="149">
        <v>2020</v>
      </c>
      <c r="E378" s="149">
        <v>2175</v>
      </c>
      <c r="F378" s="148">
        <f t="shared" si="6"/>
        <v>107.67326732673268</v>
      </c>
    </row>
    <row r="379" spans="1:6" s="8" customFormat="1" x14ac:dyDescent="0.25">
      <c r="A379" s="145">
        <v>4227</v>
      </c>
      <c r="B379" s="151" t="s">
        <v>3947</v>
      </c>
      <c r="C379" s="345">
        <v>367</v>
      </c>
      <c r="D379" s="149">
        <v>1350</v>
      </c>
      <c r="E379" s="149">
        <v>13215</v>
      </c>
      <c r="F379" s="148">
        <f t="shared" si="6"/>
        <v>978.88888888888891</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3484</v>
      </c>
      <c r="E386" s="147">
        <f>SUM(E387:E390)</f>
        <v>2111</v>
      </c>
      <c r="F386" s="150">
        <f t="shared" si="6"/>
        <v>60.591274397244547</v>
      </c>
    </row>
    <row r="387" spans="1:6" s="8" customFormat="1" x14ac:dyDescent="0.25">
      <c r="A387" s="145">
        <v>4241</v>
      </c>
      <c r="B387" s="146" t="s">
        <v>2886</v>
      </c>
      <c r="C387" s="345">
        <v>375</v>
      </c>
      <c r="D387" s="149">
        <v>3484</v>
      </c>
      <c r="E387" s="149">
        <v>2111</v>
      </c>
      <c r="F387" s="148">
        <f t="shared" si="6"/>
        <v>60.591274397244547</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991937</v>
      </c>
      <c r="F405" s="150" t="str">
        <f t="shared" si="6"/>
        <v>-</v>
      </c>
    </row>
    <row r="406" spans="1:6" s="8" customFormat="1" x14ac:dyDescent="0.25">
      <c r="A406" s="145">
        <v>451</v>
      </c>
      <c r="B406" s="146" t="s">
        <v>2199</v>
      </c>
      <c r="C406" s="345">
        <v>394</v>
      </c>
      <c r="D406" s="149"/>
      <c r="E406" s="149">
        <v>991937</v>
      </c>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63724</v>
      </c>
      <c r="E411" s="147">
        <f>IF(E353&gt;=E301, E353-E301, 0)</f>
        <v>1065428</v>
      </c>
      <c r="F411" s="150">
        <f t="shared" si="6"/>
        <v>1671.9414977088697</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4891709</v>
      </c>
      <c r="E415" s="147">
        <f>E12+E301</f>
        <v>5399815</v>
      </c>
      <c r="F415" s="150">
        <f t="shared" si="6"/>
        <v>110.38708557684032</v>
      </c>
    </row>
    <row r="416" spans="1:6" s="8" customFormat="1" x14ac:dyDescent="0.25">
      <c r="A416" s="145" t="s">
        <v>1215</v>
      </c>
      <c r="B416" s="146" t="s">
        <v>1993</v>
      </c>
      <c r="C416" s="345">
        <v>404</v>
      </c>
      <c r="D416" s="147">
        <f>D292+D353</f>
        <v>4886682</v>
      </c>
      <c r="E416" s="147">
        <f>E292+E353</f>
        <v>5709352</v>
      </c>
      <c r="F416" s="150">
        <f t="shared" si="6"/>
        <v>116.83494035421171</v>
      </c>
    </row>
    <row r="417" spans="1:6" s="8" customFormat="1" x14ac:dyDescent="0.25">
      <c r="A417" s="145" t="s">
        <v>1215</v>
      </c>
      <c r="B417" s="146" t="s">
        <v>1994</v>
      </c>
      <c r="C417" s="345">
        <v>405</v>
      </c>
      <c r="D417" s="147">
        <f>IF(D415&gt;=D416,D415-D416,0)</f>
        <v>5027</v>
      </c>
      <c r="E417" s="147">
        <f>IF(E415&gt;=E416,E415-E416,0)</f>
        <v>0</v>
      </c>
      <c r="F417" s="150">
        <f t="shared" si="6"/>
        <v>0</v>
      </c>
    </row>
    <row r="418" spans="1:6" s="8" customFormat="1" x14ac:dyDescent="0.25">
      <c r="A418" s="145" t="s">
        <v>1215</v>
      </c>
      <c r="B418" s="146" t="s">
        <v>1995</v>
      </c>
      <c r="C418" s="345">
        <v>406</v>
      </c>
      <c r="D418" s="147">
        <f>IF(D416&gt;=D415,D416-D415,0)</f>
        <v>0</v>
      </c>
      <c r="E418" s="147">
        <f>IF(E416&gt;=E415,E416-E415,0)</f>
        <v>309537</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35393</v>
      </c>
      <c r="E420" s="147">
        <f>IF(E296-E295+E413-E412&gt;=0,E296-E295+E413-E412,0)</f>
        <v>30366</v>
      </c>
      <c r="F420" s="150">
        <f t="shared" si="6"/>
        <v>85.796626451558225</v>
      </c>
    </row>
    <row r="421" spans="1:6" s="8" customFormat="1" x14ac:dyDescent="0.25">
      <c r="A421" s="156" t="s">
        <v>1593</v>
      </c>
      <c r="B421" s="157" t="s">
        <v>1998</v>
      </c>
      <c r="C421" s="347">
        <v>409</v>
      </c>
      <c r="D421" s="161">
        <f>D297+D414</f>
        <v>9728</v>
      </c>
      <c r="E421" s="161">
        <f>E297+E414</f>
        <v>10364</v>
      </c>
      <c r="F421" s="162">
        <f t="shared" si="6"/>
        <v>106.53782894736842</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4891709</v>
      </c>
      <c r="E642" s="147">
        <f>E415+E423</f>
        <v>5399815</v>
      </c>
      <c r="F642" s="148">
        <f t="shared" si="10"/>
        <v>110.38708557684032</v>
      </c>
    </row>
    <row r="643" spans="1:6" s="8" customFormat="1" x14ac:dyDescent="0.25">
      <c r="A643" s="145" t="s">
        <v>1215</v>
      </c>
      <c r="B643" s="146" t="s">
        <v>1246</v>
      </c>
      <c r="C643" s="345">
        <v>630</v>
      </c>
      <c r="D643" s="147">
        <f>D416+D531</f>
        <v>4886682</v>
      </c>
      <c r="E643" s="147">
        <f>E416+E531</f>
        <v>5709352</v>
      </c>
      <c r="F643" s="148">
        <f t="shared" si="10"/>
        <v>116.83494035421171</v>
      </c>
    </row>
    <row r="644" spans="1:6" s="8" customFormat="1" x14ac:dyDescent="0.25">
      <c r="A644" s="145" t="s">
        <v>1215</v>
      </c>
      <c r="B644" s="146" t="s">
        <v>1247</v>
      </c>
      <c r="C644" s="345">
        <v>631</v>
      </c>
      <c r="D644" s="147">
        <f>IF(D642&gt;=D643,D642-D643,0)</f>
        <v>5027</v>
      </c>
      <c r="E644" s="147">
        <f>IF(E642&gt;=E643,E642-E643,0)</f>
        <v>0</v>
      </c>
      <c r="F644" s="148">
        <f t="shared" si="10"/>
        <v>0</v>
      </c>
    </row>
    <row r="645" spans="1:6" s="8" customFormat="1" x14ac:dyDescent="0.25">
      <c r="A645" s="145" t="s">
        <v>1215</v>
      </c>
      <c r="B645" s="146" t="s">
        <v>1248</v>
      </c>
      <c r="C645" s="345">
        <v>632</v>
      </c>
      <c r="D645" s="147">
        <f>IF(D643&gt;=D642,D643-D642,0)</f>
        <v>0</v>
      </c>
      <c r="E645" s="147">
        <f>IF(E643&gt;=E642,E643-E642,0)</f>
        <v>309537</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35393</v>
      </c>
      <c r="E647" s="147">
        <f>IF(E420-E419+E641-E640&gt;=0,E420-E419+E641-E640,0)</f>
        <v>30366</v>
      </c>
      <c r="F647" s="148">
        <f t="shared" si="10"/>
        <v>85.796626451558225</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30366</v>
      </c>
      <c r="E649" s="147">
        <f>IF(E645+E647-E644-E646&gt;=0,E645+E647-E644-E646,0)</f>
        <v>339903</v>
      </c>
      <c r="F649" s="148">
        <f t="shared" si="10"/>
        <v>1119.3538826318909</v>
      </c>
    </row>
    <row r="650" spans="1:6" s="8" customFormat="1" ht="22.8" x14ac:dyDescent="0.25">
      <c r="A650" s="156" t="s">
        <v>3810</v>
      </c>
      <c r="B650" s="157" t="s">
        <v>177</v>
      </c>
      <c r="C650" s="347">
        <v>637</v>
      </c>
      <c r="D650" s="158">
        <v>326453</v>
      </c>
      <c r="E650" s="158">
        <v>332384</v>
      </c>
      <c r="F650" s="159">
        <f t="shared" si="10"/>
        <v>101.81680058078804</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27635</v>
      </c>
      <c r="E652" s="149">
        <v>211417</v>
      </c>
      <c r="F652" s="148">
        <f t="shared" ref="F652:F677" si="11">IF(D652&lt;&gt;0,IF(E652/D652&gt;=100,"&gt;&gt;100",E652/D652*100),"-")</f>
        <v>765.03347204631802</v>
      </c>
    </row>
    <row r="653" spans="1:6" s="8" customFormat="1" x14ac:dyDescent="0.25">
      <c r="A653" s="145" t="s">
        <v>1208</v>
      </c>
      <c r="B653" s="146" t="s">
        <v>2750</v>
      </c>
      <c r="C653" s="345">
        <v>639</v>
      </c>
      <c r="D653" s="149">
        <v>923303</v>
      </c>
      <c r="E653" s="149">
        <v>2054399</v>
      </c>
      <c r="F653" s="148">
        <f t="shared" si="11"/>
        <v>222.50539638666828</v>
      </c>
    </row>
    <row r="654" spans="1:6" s="8" customFormat="1" x14ac:dyDescent="0.25">
      <c r="A654" s="145" t="s">
        <v>1209</v>
      </c>
      <c r="B654" s="146" t="s">
        <v>3586</v>
      </c>
      <c r="C654" s="345">
        <v>640</v>
      </c>
      <c r="D654" s="149">
        <v>739521</v>
      </c>
      <c r="E654" s="149">
        <v>1779828</v>
      </c>
      <c r="F654" s="148">
        <f t="shared" si="11"/>
        <v>240.6730843343191</v>
      </c>
    </row>
    <row r="655" spans="1:6" s="8" customFormat="1" x14ac:dyDescent="0.25">
      <c r="A655" s="145">
        <v>11</v>
      </c>
      <c r="B655" s="146" t="s">
        <v>181</v>
      </c>
      <c r="C655" s="345">
        <v>641</v>
      </c>
      <c r="D655" s="147">
        <f>+D652+D653-D654</f>
        <v>211417</v>
      </c>
      <c r="E655" s="147">
        <f>+E652+E653-E654</f>
        <v>485988</v>
      </c>
      <c r="F655" s="150">
        <f t="shared" si="11"/>
        <v>229.87177000903429</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36</v>
      </c>
      <c r="E657" s="149">
        <v>37</v>
      </c>
      <c r="F657" s="148">
        <f t="shared" si="11"/>
        <v>102.77777777777777</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33</v>
      </c>
      <c r="E659" s="149">
        <v>34</v>
      </c>
      <c r="F659" s="148">
        <f t="shared" si="11"/>
        <v>103.03030303030303</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1347</v>
      </c>
      <c r="E672" s="149">
        <v>20297</v>
      </c>
      <c r="F672" s="148">
        <f t="shared" si="11"/>
        <v>1506.829992576095</v>
      </c>
    </row>
    <row r="673" spans="1:6" s="8" customFormat="1" x14ac:dyDescent="0.25">
      <c r="A673" s="145">
        <v>63415</v>
      </c>
      <c r="B673" s="146" t="s">
        <v>2281</v>
      </c>
      <c r="C673" s="345">
        <v>659</v>
      </c>
      <c r="D673" s="149">
        <v>9270</v>
      </c>
      <c r="E673" s="149"/>
      <c r="F673" s="148">
        <f t="shared" si="11"/>
        <v>0</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4024975</v>
      </c>
      <c r="E678" s="149">
        <v>3985147</v>
      </c>
      <c r="F678" s="148"/>
    </row>
    <row r="679" spans="1:6" s="8" customFormat="1" x14ac:dyDescent="0.25">
      <c r="A679" s="152">
        <v>63613</v>
      </c>
      <c r="B679" s="163" t="s">
        <v>4078</v>
      </c>
      <c r="C679" s="345">
        <v>665</v>
      </c>
      <c r="D679" s="149">
        <v>62349</v>
      </c>
      <c r="E679" s="149">
        <v>48323</v>
      </c>
      <c r="F679" s="148"/>
    </row>
    <row r="680" spans="1:6" s="8" customFormat="1" x14ac:dyDescent="0.25">
      <c r="A680" s="152">
        <v>63622</v>
      </c>
      <c r="B680" s="163" t="s">
        <v>4079</v>
      </c>
      <c r="C680" s="345">
        <v>666</v>
      </c>
      <c r="D680" s="149"/>
      <c r="E680" s="149">
        <v>26000</v>
      </c>
      <c r="F680" s="148"/>
    </row>
    <row r="681" spans="1:6" s="8" customFormat="1" x14ac:dyDescent="0.25">
      <c r="A681" s="152">
        <v>63623</v>
      </c>
      <c r="B681" s="164" t="s">
        <v>3136</v>
      </c>
      <c r="C681" s="345">
        <v>667</v>
      </c>
      <c r="D681" s="149"/>
      <c r="E681" s="149">
        <v>244062</v>
      </c>
      <c r="F681" s="148"/>
    </row>
    <row r="682" spans="1:6" s="8" customFormat="1" x14ac:dyDescent="0.25">
      <c r="A682" s="152">
        <v>63811</v>
      </c>
      <c r="B682" s="163" t="s">
        <v>3137</v>
      </c>
      <c r="C682" s="345">
        <v>668</v>
      </c>
      <c r="D682" s="149">
        <v>52530</v>
      </c>
      <c r="E682" s="149">
        <v>8685</v>
      </c>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v>206038</v>
      </c>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87515</v>
      </c>
      <c r="E698" s="149">
        <v>76901</v>
      </c>
      <c r="F698" s="148">
        <f t="shared" si="12"/>
        <v>87.871793406844546</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c r="F701" s="148" t="str">
        <f>IF(D701&lt;&gt;0,IF(E701/D701&gt;=100,"&gt;&gt;100",E701/D701*100),"-")</f>
        <v>-</v>
      </c>
    </row>
    <row r="702" spans="1:6" s="8" customFormat="1" x14ac:dyDescent="0.25">
      <c r="A702" s="145">
        <v>31215</v>
      </c>
      <c r="B702" s="146" t="s">
        <v>1641</v>
      </c>
      <c r="C702" s="345">
        <v>688</v>
      </c>
      <c r="D702" s="149">
        <v>10926</v>
      </c>
      <c r="E702" s="149">
        <v>11049</v>
      </c>
      <c r="F702" s="148">
        <f>IF(D702&lt;&gt;0,IF(E702/D702&gt;=100,"&gt;&gt;100",E702/D702*100),"-")</f>
        <v>101.12575507962657</v>
      </c>
    </row>
    <row r="703" spans="1:6" s="8" customFormat="1" x14ac:dyDescent="0.25">
      <c r="A703" s="145">
        <v>32121</v>
      </c>
      <c r="B703" s="146" t="s">
        <v>3797</v>
      </c>
      <c r="C703" s="345">
        <v>689</v>
      </c>
      <c r="D703" s="149">
        <v>129351</v>
      </c>
      <c r="E703" s="149">
        <v>127365</v>
      </c>
      <c r="F703" s="148">
        <f>IF(D703&lt;&gt;0,IF(E703/D703&gt;=100,"&gt;&gt;100",E703/D703*100),"-")</f>
        <v>98.46464271632999</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12154</v>
      </c>
      <c r="E705" s="149">
        <v>6300</v>
      </c>
      <c r="F705" s="148">
        <f>IF(D705&lt;&gt;0,IF(E705/D705&gt;=100,"&gt;&gt;100",E705/D705*100),"-")</f>
        <v>51.834786901431627</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v>62349</v>
      </c>
      <c r="E798" s="149">
        <v>42823</v>
      </c>
      <c r="F798" s="148">
        <f t="shared" si="14"/>
        <v>68.682737493784984</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NEDA ČAVEC</v>
      </c>
      <c r="D995" s="293"/>
      <c r="E995" s="293"/>
    </row>
    <row r="996" spans="1:5" ht="15" customHeight="1" x14ac:dyDescent="0.25">
      <c r="A996" s="291" t="str">
        <f>IF(RefStr!H27="","Telefon za kontakt: _________________","Telefon za kontakt: " &amp; RefStr!H27)</f>
        <v>Telefon za kontakt: 034236386</v>
      </c>
      <c r="C996" s="292"/>
    </row>
    <row r="997" spans="1:5" ht="15" customHeight="1" x14ac:dyDescent="0.25">
      <c r="A997" s="291" t="str">
        <f>IF(RefStr!H33="","Odgovorna osoba: _____________________________","Odgovorna osoba: " &amp; RefStr!H33)</f>
        <v>Odgovorna osoba: JOSIP PROLOŠČIĆ, dipl.teolog</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53" activePane="bottomLeft" state="frozen"/>
      <selection pane="bottomLeft" activeCell="E185" sqref="E18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09747</v>
      </c>
      <c r="C4" s="414"/>
      <c r="D4" s="414"/>
      <c r="E4" s="415">
        <f>SUM(Skriveni!G977:G1286)</f>
        <v>14561010.809000002</v>
      </c>
      <c r="F4" s="416"/>
    </row>
    <row r="5" spans="1:6" ht="15" customHeight="1" x14ac:dyDescent="0.2">
      <c r="B5" s="413" t="str">
        <f>"Naziv: "&amp;IF(RefStr!B10&lt;&gt;"",RefStr!B10,"_______________________________________")</f>
        <v>Naziv: OŠ VLADIMIR NAZOR TRENKOVO</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3173751</v>
      </c>
      <c r="E12" s="96">
        <f>E13+E74</f>
        <v>4396989</v>
      </c>
      <c r="F12" s="123">
        <f t="shared" ref="F12:F75" si="0">IF(D12&gt;0,IF(E12/D12&gt;=100,"&gt;&gt;100",E12/D12*100),"-")</f>
        <v>138.54234311387376</v>
      </c>
    </row>
    <row r="13" spans="1:6" s="3" customFormat="1" x14ac:dyDescent="0.25">
      <c r="A13" s="132">
        <v>0</v>
      </c>
      <c r="B13" s="314" t="s">
        <v>521</v>
      </c>
      <c r="C13" s="303">
        <v>2</v>
      </c>
      <c r="D13" s="97">
        <f>D14+D18+D57+D58+D62+D69</f>
        <v>2626153</v>
      </c>
      <c r="E13" s="97">
        <f>E14+E18+E57+E58+E62+E69</f>
        <v>3563803</v>
      </c>
      <c r="F13" s="124">
        <f t="shared" si="0"/>
        <v>135.70431730367577</v>
      </c>
    </row>
    <row r="14" spans="1:6" s="3" customFormat="1" x14ac:dyDescent="0.25">
      <c r="A14" s="132" t="s">
        <v>1564</v>
      </c>
      <c r="B14" s="314" t="s">
        <v>3259</v>
      </c>
      <c r="C14" s="303">
        <v>3</v>
      </c>
      <c r="D14" s="97">
        <f>D15+D16-D17</f>
        <v>532831</v>
      </c>
      <c r="E14" s="97">
        <f>E15+E16-E17</f>
        <v>532831</v>
      </c>
      <c r="F14" s="124">
        <f t="shared" si="0"/>
        <v>100</v>
      </c>
    </row>
    <row r="15" spans="1:6" s="3" customFormat="1" x14ac:dyDescent="0.25">
      <c r="A15" s="132" t="s">
        <v>3260</v>
      </c>
      <c r="B15" s="314" t="s">
        <v>3261</v>
      </c>
      <c r="C15" s="303">
        <v>4</v>
      </c>
      <c r="D15" s="94">
        <v>527131</v>
      </c>
      <c r="E15" s="94">
        <v>527131</v>
      </c>
      <c r="F15" s="125">
        <f t="shared" si="0"/>
        <v>100</v>
      </c>
    </row>
    <row r="16" spans="1:6" s="3" customFormat="1" x14ac:dyDescent="0.25">
      <c r="A16" s="132" t="s">
        <v>3262</v>
      </c>
      <c r="B16" s="314" t="s">
        <v>358</v>
      </c>
      <c r="C16" s="303">
        <v>5</v>
      </c>
      <c r="D16" s="94">
        <v>5700</v>
      </c>
      <c r="E16" s="94">
        <v>5700</v>
      </c>
      <c r="F16" s="125">
        <f t="shared" si="0"/>
        <v>100</v>
      </c>
    </row>
    <row r="17" spans="1:6" s="3" customFormat="1" x14ac:dyDescent="0.25">
      <c r="A17" s="132" t="s">
        <v>359</v>
      </c>
      <c r="B17" s="314" t="s">
        <v>360</v>
      </c>
      <c r="C17" s="303">
        <v>6</v>
      </c>
      <c r="D17" s="94">
        <v>0</v>
      </c>
      <c r="E17" s="94"/>
      <c r="F17" s="125" t="str">
        <f t="shared" si="0"/>
        <v>-</v>
      </c>
    </row>
    <row r="18" spans="1:6" s="3" customFormat="1" x14ac:dyDescent="0.25">
      <c r="A18" s="132" t="s">
        <v>361</v>
      </c>
      <c r="B18" s="314" t="s">
        <v>522</v>
      </c>
      <c r="C18" s="303">
        <v>7</v>
      </c>
      <c r="D18" s="97">
        <f>D19+D25+D35+D41+D47+D51</f>
        <v>2093322</v>
      </c>
      <c r="E18" s="97">
        <f>E19+E25+E35+E41+E47+E51</f>
        <v>2039035</v>
      </c>
      <c r="F18" s="124">
        <f t="shared" si="0"/>
        <v>97.40665793413531</v>
      </c>
    </row>
    <row r="19" spans="1:6" s="3" customFormat="1" x14ac:dyDescent="0.25">
      <c r="A19" s="315" t="s">
        <v>362</v>
      </c>
      <c r="B19" s="314" t="s">
        <v>3928</v>
      </c>
      <c r="C19" s="303">
        <v>8</v>
      </c>
      <c r="D19" s="97">
        <f>SUM(D20:D23)-D24</f>
        <v>1766395</v>
      </c>
      <c r="E19" s="97">
        <f>SUM(E20:E23)-E24</f>
        <v>1715974</v>
      </c>
      <c r="F19" s="124">
        <f t="shared" si="0"/>
        <v>97.14554219186536</v>
      </c>
    </row>
    <row r="20" spans="1:6" s="3" customFormat="1" x14ac:dyDescent="0.25">
      <c r="A20" s="132" t="s">
        <v>363</v>
      </c>
      <c r="B20" s="314" t="s">
        <v>382</v>
      </c>
      <c r="C20" s="303">
        <v>9</v>
      </c>
      <c r="D20" s="94">
        <v>0</v>
      </c>
      <c r="E20" s="94"/>
      <c r="F20" s="125" t="str">
        <f t="shared" si="0"/>
        <v>-</v>
      </c>
    </row>
    <row r="21" spans="1:6" s="3" customFormat="1" x14ac:dyDescent="0.25">
      <c r="A21" s="132" t="s">
        <v>364</v>
      </c>
      <c r="B21" s="314" t="s">
        <v>383</v>
      </c>
      <c r="C21" s="303">
        <v>10</v>
      </c>
      <c r="D21" s="94">
        <v>2606031</v>
      </c>
      <c r="E21" s="94">
        <v>2606031</v>
      </c>
      <c r="F21" s="125">
        <f t="shared" si="0"/>
        <v>100</v>
      </c>
    </row>
    <row r="22" spans="1:6" s="3" customFormat="1" x14ac:dyDescent="0.25">
      <c r="A22" s="132" t="s">
        <v>365</v>
      </c>
      <c r="B22" s="314" t="s">
        <v>2882</v>
      </c>
      <c r="C22" s="303">
        <v>11</v>
      </c>
      <c r="D22" s="94">
        <v>100000</v>
      </c>
      <c r="E22" s="94">
        <v>100000</v>
      </c>
      <c r="F22" s="125">
        <f t="shared" si="0"/>
        <v>100</v>
      </c>
    </row>
    <row r="23" spans="1:6" s="3" customFormat="1" x14ac:dyDescent="0.25">
      <c r="A23" s="132" t="s">
        <v>366</v>
      </c>
      <c r="B23" s="314" t="s">
        <v>384</v>
      </c>
      <c r="C23" s="303">
        <v>12</v>
      </c>
      <c r="D23" s="94">
        <v>0</v>
      </c>
      <c r="E23" s="94"/>
      <c r="F23" s="125" t="str">
        <f t="shared" si="0"/>
        <v>-</v>
      </c>
    </row>
    <row r="24" spans="1:6" s="3" customFormat="1" x14ac:dyDescent="0.25">
      <c r="A24" s="132" t="s">
        <v>367</v>
      </c>
      <c r="B24" s="314" t="s">
        <v>1155</v>
      </c>
      <c r="C24" s="303">
        <v>13</v>
      </c>
      <c r="D24" s="94">
        <v>939636</v>
      </c>
      <c r="E24" s="94">
        <v>990057</v>
      </c>
      <c r="F24" s="125">
        <f t="shared" si="0"/>
        <v>105.36601407353486</v>
      </c>
    </row>
    <row r="25" spans="1:6" s="3" customFormat="1" x14ac:dyDescent="0.25">
      <c r="A25" s="315" t="s">
        <v>1156</v>
      </c>
      <c r="B25" s="314" t="s">
        <v>1261</v>
      </c>
      <c r="C25" s="303">
        <v>14</v>
      </c>
      <c r="D25" s="97">
        <f>SUM(D26:D33)-D34</f>
        <v>225977</v>
      </c>
      <c r="E25" s="97">
        <f>SUM(E26:E33)-E34</f>
        <v>245660</v>
      </c>
      <c r="F25" s="124">
        <f t="shared" si="0"/>
        <v>108.71017846949024</v>
      </c>
    </row>
    <row r="26" spans="1:6" s="3" customFormat="1" x14ac:dyDescent="0.25">
      <c r="A26" s="132" t="s">
        <v>1157</v>
      </c>
      <c r="B26" s="314" t="s">
        <v>3941</v>
      </c>
      <c r="C26" s="303">
        <v>15</v>
      </c>
      <c r="D26" s="94">
        <v>174492</v>
      </c>
      <c r="E26" s="94">
        <v>229357</v>
      </c>
      <c r="F26" s="125">
        <f t="shared" si="0"/>
        <v>131.44270224422897</v>
      </c>
    </row>
    <row r="27" spans="1:6" s="3" customFormat="1" x14ac:dyDescent="0.25">
      <c r="A27" s="132" t="s">
        <v>1158</v>
      </c>
      <c r="B27" s="314" t="s">
        <v>3965</v>
      </c>
      <c r="C27" s="303">
        <v>16</v>
      </c>
      <c r="D27" s="94">
        <v>3249</v>
      </c>
      <c r="E27" s="94">
        <v>4374</v>
      </c>
      <c r="F27" s="125">
        <f t="shared" si="0"/>
        <v>134.62603878116343</v>
      </c>
    </row>
    <row r="28" spans="1:6" s="3" customFormat="1" x14ac:dyDescent="0.25">
      <c r="A28" s="132" t="s">
        <v>1159</v>
      </c>
      <c r="B28" s="314" t="s">
        <v>3943</v>
      </c>
      <c r="C28" s="303">
        <v>17</v>
      </c>
      <c r="D28" s="94">
        <v>3497</v>
      </c>
      <c r="E28" s="94">
        <v>3497</v>
      </c>
      <c r="F28" s="125">
        <f t="shared" si="0"/>
        <v>100</v>
      </c>
    </row>
    <row r="29" spans="1:6" s="3" customFormat="1" x14ac:dyDescent="0.25">
      <c r="A29" s="132" t="s">
        <v>1160</v>
      </c>
      <c r="B29" s="314" t="s">
        <v>3944</v>
      </c>
      <c r="C29" s="303">
        <v>18</v>
      </c>
      <c r="D29" s="94">
        <v>0</v>
      </c>
      <c r="E29" s="94">
        <v>0</v>
      </c>
      <c r="F29" s="125" t="str">
        <f t="shared" si="0"/>
        <v>-</v>
      </c>
    </row>
    <row r="30" spans="1:6" s="3" customFormat="1" x14ac:dyDescent="0.25">
      <c r="A30" s="132" t="s">
        <v>2449</v>
      </c>
      <c r="B30" s="314" t="s">
        <v>2450</v>
      </c>
      <c r="C30" s="303">
        <v>19</v>
      </c>
      <c r="D30" s="94">
        <v>0</v>
      </c>
      <c r="E30" s="94">
        <v>0</v>
      </c>
      <c r="F30" s="125" t="str">
        <f t="shared" si="0"/>
        <v>-</v>
      </c>
    </row>
    <row r="31" spans="1:6" s="3" customFormat="1" x14ac:dyDescent="0.25">
      <c r="A31" s="272" t="s">
        <v>2451</v>
      </c>
      <c r="B31" s="314" t="s">
        <v>3946</v>
      </c>
      <c r="C31" s="303">
        <v>20</v>
      </c>
      <c r="D31" s="94">
        <v>27020</v>
      </c>
      <c r="E31" s="94">
        <v>29195</v>
      </c>
      <c r="F31" s="125">
        <f t="shared" si="0"/>
        <v>108.04959289415248</v>
      </c>
    </row>
    <row r="32" spans="1:6" s="3" customFormat="1" x14ac:dyDescent="0.25">
      <c r="A32" s="272" t="s">
        <v>2452</v>
      </c>
      <c r="B32" s="314" t="s">
        <v>3947</v>
      </c>
      <c r="C32" s="303">
        <v>21</v>
      </c>
      <c r="D32" s="94">
        <v>858453</v>
      </c>
      <c r="E32" s="94">
        <v>861789</v>
      </c>
      <c r="F32" s="125">
        <f t="shared" si="0"/>
        <v>100.38860601570498</v>
      </c>
    </row>
    <row r="33" spans="1:6" s="3" customFormat="1" x14ac:dyDescent="0.25">
      <c r="A33" s="272" t="s">
        <v>3153</v>
      </c>
      <c r="B33" s="314" t="s">
        <v>4034</v>
      </c>
      <c r="C33" s="303">
        <v>22</v>
      </c>
      <c r="D33" s="94">
        <v>0</v>
      </c>
      <c r="E33" s="94">
        <v>0</v>
      </c>
      <c r="F33" s="125" t="str">
        <f t="shared" si="0"/>
        <v>-</v>
      </c>
    </row>
    <row r="34" spans="1:6" s="3" customFormat="1" x14ac:dyDescent="0.25">
      <c r="A34" s="272" t="s">
        <v>2453</v>
      </c>
      <c r="B34" s="314" t="s">
        <v>2454</v>
      </c>
      <c r="C34" s="303">
        <v>23</v>
      </c>
      <c r="D34" s="94">
        <v>840734</v>
      </c>
      <c r="E34" s="94">
        <v>882552</v>
      </c>
      <c r="F34" s="125">
        <f t="shared" si="0"/>
        <v>104.97398701610736</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v>0</v>
      </c>
      <c r="E36" s="94"/>
      <c r="F36" s="125" t="str">
        <f t="shared" si="0"/>
        <v>-</v>
      </c>
    </row>
    <row r="37" spans="1:6" s="3" customFormat="1" x14ac:dyDescent="0.25">
      <c r="A37" s="132" t="s">
        <v>2871</v>
      </c>
      <c r="B37" s="314" t="s">
        <v>2872</v>
      </c>
      <c r="C37" s="303">
        <v>26</v>
      </c>
      <c r="D37" s="94">
        <v>0</v>
      </c>
      <c r="E37" s="94"/>
      <c r="F37" s="125" t="str">
        <f t="shared" si="0"/>
        <v>-</v>
      </c>
    </row>
    <row r="38" spans="1:6" s="3" customFormat="1" x14ac:dyDescent="0.25">
      <c r="A38" s="132" t="s">
        <v>2873</v>
      </c>
      <c r="B38" s="314" t="s">
        <v>1977</v>
      </c>
      <c r="C38" s="303">
        <v>27</v>
      </c>
      <c r="D38" s="94">
        <v>0</v>
      </c>
      <c r="E38" s="94"/>
      <c r="F38" s="125" t="str">
        <f t="shared" si="0"/>
        <v>-</v>
      </c>
    </row>
    <row r="39" spans="1:6" s="3" customFormat="1" x14ac:dyDescent="0.25">
      <c r="A39" s="132" t="s">
        <v>2874</v>
      </c>
      <c r="B39" s="314" t="s">
        <v>3257</v>
      </c>
      <c r="C39" s="303">
        <v>28</v>
      </c>
      <c r="D39" s="94">
        <v>0</v>
      </c>
      <c r="E39" s="94"/>
      <c r="F39" s="125" t="str">
        <f t="shared" si="0"/>
        <v>-</v>
      </c>
    </row>
    <row r="40" spans="1:6" s="3" customFormat="1" x14ac:dyDescent="0.25">
      <c r="A40" s="132" t="s">
        <v>2875</v>
      </c>
      <c r="B40" s="314" t="s">
        <v>2876</v>
      </c>
      <c r="C40" s="303">
        <v>29</v>
      </c>
      <c r="D40" s="94">
        <v>0</v>
      </c>
      <c r="E40" s="94"/>
      <c r="F40" s="125" t="str">
        <f t="shared" si="0"/>
        <v>-</v>
      </c>
    </row>
    <row r="41" spans="1:6" s="3" customFormat="1" x14ac:dyDescent="0.25">
      <c r="A41" s="315" t="s">
        <v>2877</v>
      </c>
      <c r="B41" s="314" t="s">
        <v>3134</v>
      </c>
      <c r="C41" s="303">
        <v>30</v>
      </c>
      <c r="D41" s="97">
        <f>SUM(D42:D45)-D46</f>
        <v>100950</v>
      </c>
      <c r="E41" s="97">
        <f>SUM(E42:E45)-E46</f>
        <v>77401</v>
      </c>
      <c r="F41" s="124">
        <f t="shared" si="0"/>
        <v>76.672610203070818</v>
      </c>
    </row>
    <row r="42" spans="1:6" s="3" customFormat="1" x14ac:dyDescent="0.25">
      <c r="A42" s="132" t="s">
        <v>2878</v>
      </c>
      <c r="B42" s="314" t="s">
        <v>2886</v>
      </c>
      <c r="C42" s="303">
        <v>31</v>
      </c>
      <c r="D42" s="94">
        <v>126187</v>
      </c>
      <c r="E42" s="94">
        <v>128298</v>
      </c>
      <c r="F42" s="125">
        <f t="shared" si="0"/>
        <v>101.67291400857457</v>
      </c>
    </row>
    <row r="43" spans="1:6" s="3" customFormat="1" x14ac:dyDescent="0.25">
      <c r="A43" s="132" t="s">
        <v>2879</v>
      </c>
      <c r="B43" s="314" t="s">
        <v>2884</v>
      </c>
      <c r="C43" s="303">
        <v>32</v>
      </c>
      <c r="D43" s="94">
        <v>0</v>
      </c>
      <c r="E43" s="94"/>
      <c r="F43" s="125" t="str">
        <f t="shared" si="0"/>
        <v>-</v>
      </c>
    </row>
    <row r="44" spans="1:6" s="3" customFormat="1" x14ac:dyDescent="0.25">
      <c r="A44" s="132" t="s">
        <v>2880</v>
      </c>
      <c r="B44" s="314" t="s">
        <v>3515</v>
      </c>
      <c r="C44" s="303">
        <v>33</v>
      </c>
      <c r="D44" s="94">
        <v>0</v>
      </c>
      <c r="E44" s="94"/>
      <c r="F44" s="125" t="str">
        <f t="shared" si="0"/>
        <v>-</v>
      </c>
    </row>
    <row r="45" spans="1:6" s="3" customFormat="1" x14ac:dyDescent="0.25">
      <c r="A45" s="132" t="s">
        <v>2881</v>
      </c>
      <c r="B45" s="314" t="s">
        <v>3516</v>
      </c>
      <c r="C45" s="303">
        <v>34</v>
      </c>
      <c r="D45" s="94">
        <v>0</v>
      </c>
      <c r="E45" s="94"/>
      <c r="F45" s="125" t="str">
        <f t="shared" si="0"/>
        <v>-</v>
      </c>
    </row>
    <row r="46" spans="1:6" s="3" customFormat="1" x14ac:dyDescent="0.25">
      <c r="A46" s="132" t="s">
        <v>2935</v>
      </c>
      <c r="B46" s="314" t="s">
        <v>3038</v>
      </c>
      <c r="C46" s="303">
        <v>35</v>
      </c>
      <c r="D46" s="94">
        <v>25237</v>
      </c>
      <c r="E46" s="94">
        <v>50897</v>
      </c>
      <c r="F46" s="125">
        <f t="shared" si="0"/>
        <v>201.67611047271862</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v>0</v>
      </c>
      <c r="E48" s="94"/>
      <c r="F48" s="125" t="str">
        <f t="shared" si="0"/>
        <v>-</v>
      </c>
    </row>
    <row r="49" spans="1:6" s="3" customFormat="1" x14ac:dyDescent="0.25">
      <c r="A49" s="132" t="s">
        <v>3931</v>
      </c>
      <c r="B49" s="314" t="s">
        <v>3473</v>
      </c>
      <c r="C49" s="303">
        <v>38</v>
      </c>
      <c r="D49" s="94">
        <v>0</v>
      </c>
      <c r="E49" s="94"/>
      <c r="F49" s="125" t="str">
        <f t="shared" si="0"/>
        <v>-</v>
      </c>
    </row>
    <row r="50" spans="1:6" s="3" customFormat="1" x14ac:dyDescent="0.25">
      <c r="A50" s="132" t="s">
        <v>3932</v>
      </c>
      <c r="B50" s="314" t="s">
        <v>2864</v>
      </c>
      <c r="C50" s="303">
        <v>39</v>
      </c>
      <c r="D50" s="94">
        <v>0</v>
      </c>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v>0</v>
      </c>
      <c r="E52" s="94"/>
      <c r="F52" s="125" t="str">
        <f t="shared" si="0"/>
        <v>-</v>
      </c>
    </row>
    <row r="53" spans="1:6" s="3" customFormat="1" x14ac:dyDescent="0.25">
      <c r="A53" s="132" t="s">
        <v>444</v>
      </c>
      <c r="B53" s="314" t="s">
        <v>445</v>
      </c>
      <c r="C53" s="303">
        <v>42</v>
      </c>
      <c r="D53" s="94">
        <v>0</v>
      </c>
      <c r="E53" s="94"/>
      <c r="F53" s="125" t="str">
        <f t="shared" si="0"/>
        <v>-</v>
      </c>
    </row>
    <row r="54" spans="1:6" s="3" customFormat="1" x14ac:dyDescent="0.25">
      <c r="A54" s="132" t="s">
        <v>446</v>
      </c>
      <c r="B54" s="314" t="s">
        <v>3549</v>
      </c>
      <c r="C54" s="303">
        <v>43</v>
      </c>
      <c r="D54" s="94">
        <v>0</v>
      </c>
      <c r="E54" s="94"/>
      <c r="F54" s="125" t="str">
        <f t="shared" si="0"/>
        <v>-</v>
      </c>
    </row>
    <row r="55" spans="1:6" s="3" customFormat="1" x14ac:dyDescent="0.25">
      <c r="A55" s="132" t="s">
        <v>447</v>
      </c>
      <c r="B55" s="314" t="s">
        <v>3550</v>
      </c>
      <c r="C55" s="303">
        <v>44</v>
      </c>
      <c r="D55" s="94">
        <v>0</v>
      </c>
      <c r="E55" s="94"/>
      <c r="F55" s="125" t="str">
        <f t="shared" si="0"/>
        <v>-</v>
      </c>
    </row>
    <row r="56" spans="1:6" s="3" customFormat="1" x14ac:dyDescent="0.25">
      <c r="A56" s="132" t="s">
        <v>448</v>
      </c>
      <c r="B56" s="314" t="s">
        <v>449</v>
      </c>
      <c r="C56" s="303">
        <v>45</v>
      </c>
      <c r="D56" s="94">
        <v>0</v>
      </c>
      <c r="E56" s="94"/>
      <c r="F56" s="125" t="str">
        <f t="shared" si="0"/>
        <v>-</v>
      </c>
    </row>
    <row r="57" spans="1:6" s="3" customFormat="1" x14ac:dyDescent="0.25">
      <c r="A57" s="132" t="s">
        <v>450</v>
      </c>
      <c r="B57" s="314" t="s">
        <v>451</v>
      </c>
      <c r="C57" s="303">
        <v>46</v>
      </c>
      <c r="D57" s="94">
        <v>0</v>
      </c>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v>0</v>
      </c>
      <c r="E59" s="94"/>
      <c r="F59" s="125" t="str">
        <f t="shared" si="0"/>
        <v>-</v>
      </c>
    </row>
    <row r="60" spans="1:6" s="3" customFormat="1" x14ac:dyDescent="0.25">
      <c r="A60" s="132" t="s">
        <v>455</v>
      </c>
      <c r="B60" s="314" t="s">
        <v>3039</v>
      </c>
      <c r="C60" s="303">
        <v>49</v>
      </c>
      <c r="D60" s="94">
        <v>115860</v>
      </c>
      <c r="E60" s="94">
        <v>114959</v>
      </c>
      <c r="F60" s="125">
        <f t="shared" si="0"/>
        <v>99.222337303642334</v>
      </c>
    </row>
    <row r="61" spans="1:6" s="3" customFormat="1" x14ac:dyDescent="0.25">
      <c r="A61" s="132" t="s">
        <v>456</v>
      </c>
      <c r="B61" s="314" t="s">
        <v>617</v>
      </c>
      <c r="C61" s="303">
        <v>50</v>
      </c>
      <c r="D61" s="94">
        <v>115860</v>
      </c>
      <c r="E61" s="94">
        <v>114959</v>
      </c>
      <c r="F61" s="125">
        <f t="shared" si="0"/>
        <v>99.222337303642334</v>
      </c>
    </row>
    <row r="62" spans="1:6" s="3" customFormat="1" x14ac:dyDescent="0.25">
      <c r="A62" s="132" t="s">
        <v>618</v>
      </c>
      <c r="B62" s="314" t="s">
        <v>3383</v>
      </c>
      <c r="C62" s="303">
        <v>51</v>
      </c>
      <c r="D62" s="97">
        <f>SUM(D63:D68)</f>
        <v>0</v>
      </c>
      <c r="E62" s="97">
        <f>SUM(E63:E68)</f>
        <v>991937</v>
      </c>
      <c r="F62" s="124" t="str">
        <f t="shared" si="0"/>
        <v>-</v>
      </c>
    </row>
    <row r="63" spans="1:6" s="3" customFormat="1" x14ac:dyDescent="0.25">
      <c r="A63" s="132" t="s">
        <v>619</v>
      </c>
      <c r="B63" s="314" t="s">
        <v>620</v>
      </c>
      <c r="C63" s="303">
        <v>52</v>
      </c>
      <c r="D63" s="94">
        <v>0</v>
      </c>
      <c r="E63" s="94">
        <v>991937</v>
      </c>
      <c r="F63" s="125" t="str">
        <f t="shared" si="0"/>
        <v>-</v>
      </c>
    </row>
    <row r="64" spans="1:6" s="3" customFormat="1" x14ac:dyDescent="0.25">
      <c r="A64" s="132" t="s">
        <v>621</v>
      </c>
      <c r="B64" s="314" t="s">
        <v>2569</v>
      </c>
      <c r="C64" s="303">
        <v>53</v>
      </c>
      <c r="D64" s="94">
        <v>0</v>
      </c>
      <c r="E64" s="94"/>
      <c r="F64" s="125" t="str">
        <f t="shared" si="0"/>
        <v>-</v>
      </c>
    </row>
    <row r="65" spans="1:6" s="3" customFormat="1" x14ac:dyDescent="0.25">
      <c r="A65" s="132" t="s">
        <v>2570</v>
      </c>
      <c r="B65" s="314" t="s">
        <v>1954</v>
      </c>
      <c r="C65" s="303">
        <v>54</v>
      </c>
      <c r="D65" s="94">
        <v>0</v>
      </c>
      <c r="E65" s="94"/>
      <c r="F65" s="125" t="str">
        <f t="shared" si="0"/>
        <v>-</v>
      </c>
    </row>
    <row r="66" spans="1:6" s="3" customFormat="1" x14ac:dyDescent="0.25">
      <c r="A66" s="132" t="s">
        <v>1955</v>
      </c>
      <c r="B66" s="314" t="s">
        <v>1956</v>
      </c>
      <c r="C66" s="303">
        <v>55</v>
      </c>
      <c r="D66" s="94">
        <v>0</v>
      </c>
      <c r="E66" s="94"/>
      <c r="F66" s="125" t="str">
        <f t="shared" si="0"/>
        <v>-</v>
      </c>
    </row>
    <row r="67" spans="1:6" s="3" customFormat="1" x14ac:dyDescent="0.25">
      <c r="A67" s="132" t="s">
        <v>1957</v>
      </c>
      <c r="B67" s="314" t="s">
        <v>1958</v>
      </c>
      <c r="C67" s="303">
        <v>56</v>
      </c>
      <c r="D67" s="94">
        <v>0</v>
      </c>
      <c r="E67" s="94"/>
      <c r="F67" s="125" t="str">
        <f t="shared" si="0"/>
        <v>-</v>
      </c>
    </row>
    <row r="68" spans="1:6" s="3" customFormat="1" x14ac:dyDescent="0.25">
      <c r="A68" s="272" t="s">
        <v>3420</v>
      </c>
      <c r="B68" s="314" t="s">
        <v>3040</v>
      </c>
      <c r="C68" s="303">
        <v>57</v>
      </c>
      <c r="D68" s="94">
        <v>0</v>
      </c>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v>0</v>
      </c>
      <c r="E70" s="94"/>
      <c r="F70" s="125" t="str">
        <f t="shared" si="0"/>
        <v>-</v>
      </c>
    </row>
    <row r="71" spans="1:6" s="3" customFormat="1" x14ac:dyDescent="0.25">
      <c r="A71" s="272" t="s">
        <v>3424</v>
      </c>
      <c r="B71" s="314" t="s">
        <v>3425</v>
      </c>
      <c r="C71" s="303">
        <v>60</v>
      </c>
      <c r="D71" s="94">
        <v>0</v>
      </c>
      <c r="E71" s="94"/>
      <c r="F71" s="125" t="str">
        <f t="shared" si="0"/>
        <v>-</v>
      </c>
    </row>
    <row r="72" spans="1:6" s="3" customFormat="1" x14ac:dyDescent="0.25">
      <c r="A72" s="272" t="s">
        <v>3487</v>
      </c>
      <c r="B72" s="314" t="s">
        <v>3385</v>
      </c>
      <c r="C72" s="303">
        <v>61</v>
      </c>
      <c r="D72" s="94">
        <v>0</v>
      </c>
      <c r="E72" s="94"/>
      <c r="F72" s="125" t="str">
        <f t="shared" si="0"/>
        <v>-</v>
      </c>
    </row>
    <row r="73" spans="1:6" s="3" customFormat="1" x14ac:dyDescent="0.25">
      <c r="A73" s="272" t="s">
        <v>3426</v>
      </c>
      <c r="B73" s="314" t="s">
        <v>3427</v>
      </c>
      <c r="C73" s="303">
        <v>62</v>
      </c>
      <c r="D73" s="94">
        <v>0</v>
      </c>
      <c r="E73" s="94"/>
      <c r="F73" s="125" t="str">
        <f t="shared" si="0"/>
        <v>-</v>
      </c>
    </row>
    <row r="74" spans="1:6" s="3" customFormat="1" x14ac:dyDescent="0.25">
      <c r="A74" s="272" t="s">
        <v>3428</v>
      </c>
      <c r="B74" s="314" t="s">
        <v>1884</v>
      </c>
      <c r="C74" s="303">
        <v>63</v>
      </c>
      <c r="D74" s="97">
        <f>D75+D84+D92+D123+D139+D151+D168+D169</f>
        <v>547598</v>
      </c>
      <c r="E74" s="97">
        <f>E75+E84+E92+E123+E139+E151+E168+E169</f>
        <v>833186</v>
      </c>
      <c r="F74" s="124">
        <f t="shared" si="0"/>
        <v>152.1528566576211</v>
      </c>
    </row>
    <row r="75" spans="1:6" s="3" customFormat="1" x14ac:dyDescent="0.25">
      <c r="A75" s="272" t="s">
        <v>2744</v>
      </c>
      <c r="B75" s="314" t="s">
        <v>322</v>
      </c>
      <c r="C75" s="303">
        <v>64</v>
      </c>
      <c r="D75" s="97">
        <f>+D76+D81+D82+D83</f>
        <v>211417</v>
      </c>
      <c r="E75" s="97">
        <f>+E76+E81+E82+E83</f>
        <v>485988</v>
      </c>
      <c r="F75" s="124">
        <f t="shared" si="0"/>
        <v>229.87177000903429</v>
      </c>
    </row>
    <row r="76" spans="1:6" s="3" customFormat="1" x14ac:dyDescent="0.25">
      <c r="A76" s="132" t="s">
        <v>3429</v>
      </c>
      <c r="B76" s="317" t="s">
        <v>1885</v>
      </c>
      <c r="C76" s="303">
        <v>65</v>
      </c>
      <c r="D76" s="97">
        <f>SUM(D77:D80)</f>
        <v>210841</v>
      </c>
      <c r="E76" s="97">
        <f>SUM(E77:E80)</f>
        <v>485796</v>
      </c>
      <c r="F76" s="124">
        <f t="shared" ref="F76:F139" si="1">IF(D76&gt;0,IF(E76/D76&gt;=100,"&gt;&gt;100",E76/D76*100),"-")</f>
        <v>230.408696600756</v>
      </c>
    </row>
    <row r="77" spans="1:6" s="3" customFormat="1" x14ac:dyDescent="0.25">
      <c r="A77" s="132" t="s">
        <v>1886</v>
      </c>
      <c r="B77" s="314" t="s">
        <v>1887</v>
      </c>
      <c r="C77" s="303">
        <v>66</v>
      </c>
      <c r="D77" s="94">
        <v>0</v>
      </c>
      <c r="E77" s="94"/>
      <c r="F77" s="125" t="str">
        <f t="shared" si="1"/>
        <v>-</v>
      </c>
    </row>
    <row r="78" spans="1:6" s="3" customFormat="1" x14ac:dyDescent="0.25">
      <c r="A78" s="132" t="s">
        <v>1888</v>
      </c>
      <c r="B78" s="314" t="s">
        <v>1889</v>
      </c>
      <c r="C78" s="303">
        <v>67</v>
      </c>
      <c r="D78" s="94">
        <v>210841</v>
      </c>
      <c r="E78" s="94">
        <v>485796</v>
      </c>
      <c r="F78" s="125">
        <f t="shared" si="1"/>
        <v>230.408696600756</v>
      </c>
    </row>
    <row r="79" spans="1:6" s="3" customFormat="1" x14ac:dyDescent="0.25">
      <c r="A79" s="132" t="s">
        <v>1890</v>
      </c>
      <c r="B79" s="314" t="s">
        <v>1891</v>
      </c>
      <c r="C79" s="303">
        <v>68</v>
      </c>
      <c r="D79" s="94">
        <v>0</v>
      </c>
      <c r="E79" s="94"/>
      <c r="F79" s="125" t="str">
        <f t="shared" si="1"/>
        <v>-</v>
      </c>
    </row>
    <row r="80" spans="1:6" s="3" customFormat="1" x14ac:dyDescent="0.25">
      <c r="A80" s="132" t="s">
        <v>1892</v>
      </c>
      <c r="B80" s="314" t="s">
        <v>1893</v>
      </c>
      <c r="C80" s="303">
        <v>69</v>
      </c>
      <c r="D80" s="94">
        <v>0</v>
      </c>
      <c r="E80" s="94"/>
      <c r="F80" s="125" t="str">
        <f t="shared" si="1"/>
        <v>-</v>
      </c>
    </row>
    <row r="81" spans="1:6" s="3" customFormat="1" x14ac:dyDescent="0.25">
      <c r="A81" s="132" t="s">
        <v>4164</v>
      </c>
      <c r="B81" s="317" t="s">
        <v>4165</v>
      </c>
      <c r="C81" s="303">
        <v>70</v>
      </c>
      <c r="D81" s="94">
        <v>0</v>
      </c>
      <c r="E81" s="94"/>
      <c r="F81" s="125" t="str">
        <f t="shared" si="1"/>
        <v>-</v>
      </c>
    </row>
    <row r="82" spans="1:6" s="3" customFormat="1" x14ac:dyDescent="0.25">
      <c r="A82" s="132" t="s">
        <v>4166</v>
      </c>
      <c r="B82" s="317" t="s">
        <v>4167</v>
      </c>
      <c r="C82" s="303">
        <v>71</v>
      </c>
      <c r="D82" s="94">
        <v>576</v>
      </c>
      <c r="E82" s="94">
        <v>192</v>
      </c>
      <c r="F82" s="125">
        <f t="shared" si="1"/>
        <v>33.333333333333329</v>
      </c>
    </row>
    <row r="83" spans="1:6" s="3" customFormat="1" x14ac:dyDescent="0.25">
      <c r="A83" s="132" t="s">
        <v>4168</v>
      </c>
      <c r="B83" s="317" t="s">
        <v>4169</v>
      </c>
      <c r="C83" s="303">
        <v>72</v>
      </c>
      <c r="D83" s="94">
        <v>0</v>
      </c>
      <c r="E83" s="94"/>
      <c r="F83" s="125" t="str">
        <f t="shared" si="1"/>
        <v>-</v>
      </c>
    </row>
    <row r="84" spans="1:6" s="3" customFormat="1" ht="22.8" x14ac:dyDescent="0.25">
      <c r="A84" s="132" t="s">
        <v>4170</v>
      </c>
      <c r="B84" s="314" t="s">
        <v>321</v>
      </c>
      <c r="C84" s="303">
        <v>73</v>
      </c>
      <c r="D84" s="97">
        <f>+D85+SUM(D88:D91)</f>
        <v>0</v>
      </c>
      <c r="E84" s="97">
        <f>+E85+SUM(E88:E91)</f>
        <v>4451</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v>0</v>
      </c>
      <c r="E86" s="94"/>
      <c r="F86" s="125" t="str">
        <f t="shared" si="1"/>
        <v>-</v>
      </c>
    </row>
    <row r="87" spans="1:6" s="3" customFormat="1" x14ac:dyDescent="0.25">
      <c r="A87" s="132" t="s">
        <v>2801</v>
      </c>
      <c r="B87" s="314" t="s">
        <v>2948</v>
      </c>
      <c r="C87" s="303">
        <v>76</v>
      </c>
      <c r="D87" s="94">
        <v>0</v>
      </c>
      <c r="E87" s="94"/>
      <c r="F87" s="125" t="str">
        <f t="shared" si="1"/>
        <v>-</v>
      </c>
    </row>
    <row r="88" spans="1:6" s="3" customFormat="1" x14ac:dyDescent="0.25">
      <c r="A88" s="132" t="s">
        <v>4172</v>
      </c>
      <c r="B88" s="317" t="s">
        <v>4173</v>
      </c>
      <c r="C88" s="303">
        <v>77</v>
      </c>
      <c r="D88" s="94">
        <v>0</v>
      </c>
      <c r="E88" s="94"/>
      <c r="F88" s="125" t="str">
        <f t="shared" si="1"/>
        <v>-</v>
      </c>
    </row>
    <row r="89" spans="1:6" s="3" customFormat="1" x14ac:dyDescent="0.25">
      <c r="A89" s="132" t="s">
        <v>4174</v>
      </c>
      <c r="B89" s="317" t="s">
        <v>4175</v>
      </c>
      <c r="C89" s="303">
        <v>78</v>
      </c>
      <c r="D89" s="94">
        <v>0</v>
      </c>
      <c r="E89" s="94"/>
      <c r="F89" s="125" t="str">
        <f t="shared" si="1"/>
        <v>-</v>
      </c>
    </row>
    <row r="90" spans="1:6" s="3" customFormat="1" x14ac:dyDescent="0.25">
      <c r="A90" s="132" t="s">
        <v>4176</v>
      </c>
      <c r="B90" s="317" t="s">
        <v>4177</v>
      </c>
      <c r="C90" s="303">
        <v>79</v>
      </c>
      <c r="D90" s="94">
        <v>0</v>
      </c>
      <c r="E90" s="94"/>
      <c r="F90" s="125" t="str">
        <f t="shared" si="1"/>
        <v>-</v>
      </c>
    </row>
    <row r="91" spans="1:6" s="3" customFormat="1" x14ac:dyDescent="0.25">
      <c r="A91" s="132" t="s">
        <v>4178</v>
      </c>
      <c r="B91" s="317" t="s">
        <v>4179</v>
      </c>
      <c r="C91" s="303">
        <v>80</v>
      </c>
      <c r="D91" s="94">
        <v>0</v>
      </c>
      <c r="E91" s="94">
        <v>4451</v>
      </c>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v>0</v>
      </c>
      <c r="E94" s="94"/>
      <c r="F94" s="125" t="str">
        <f t="shared" si="1"/>
        <v>-</v>
      </c>
    </row>
    <row r="95" spans="1:6" s="3" customFormat="1" x14ac:dyDescent="0.25">
      <c r="A95" s="132" t="s">
        <v>1174</v>
      </c>
      <c r="B95" s="317" t="s">
        <v>1175</v>
      </c>
      <c r="C95" s="303">
        <v>84</v>
      </c>
      <c r="D95" s="94">
        <v>0</v>
      </c>
      <c r="E95" s="94"/>
      <c r="F95" s="125" t="str">
        <f t="shared" si="1"/>
        <v>-</v>
      </c>
    </row>
    <row r="96" spans="1:6" s="3" customFormat="1" x14ac:dyDescent="0.25">
      <c r="A96" s="132" t="s">
        <v>1176</v>
      </c>
      <c r="B96" s="317" t="s">
        <v>1177</v>
      </c>
      <c r="C96" s="303">
        <v>85</v>
      </c>
      <c r="D96" s="94">
        <v>0</v>
      </c>
      <c r="E96" s="94"/>
      <c r="F96" s="125" t="str">
        <f t="shared" si="1"/>
        <v>-</v>
      </c>
    </row>
    <row r="97" spans="1:6" s="3" customFormat="1" x14ac:dyDescent="0.25">
      <c r="A97" s="132" t="s">
        <v>1178</v>
      </c>
      <c r="B97" s="317" t="s">
        <v>1179</v>
      </c>
      <c r="C97" s="303">
        <v>86</v>
      </c>
      <c r="D97" s="94">
        <v>0</v>
      </c>
      <c r="E97" s="94"/>
      <c r="F97" s="125" t="str">
        <f t="shared" si="1"/>
        <v>-</v>
      </c>
    </row>
    <row r="98" spans="1:6" s="3" customFormat="1" x14ac:dyDescent="0.25">
      <c r="A98" s="132" t="s">
        <v>2588</v>
      </c>
      <c r="B98" s="317" t="s">
        <v>2589</v>
      </c>
      <c r="C98" s="303">
        <v>87</v>
      </c>
      <c r="D98" s="94">
        <v>0</v>
      </c>
      <c r="E98" s="94"/>
      <c r="F98" s="125" t="str">
        <f t="shared" si="1"/>
        <v>-</v>
      </c>
    </row>
    <row r="99" spans="1:6" s="3" customFormat="1" x14ac:dyDescent="0.25">
      <c r="A99" s="132" t="s">
        <v>1180</v>
      </c>
      <c r="B99" s="317" t="s">
        <v>2669</v>
      </c>
      <c r="C99" s="303">
        <v>88</v>
      </c>
      <c r="D99" s="94">
        <v>0</v>
      </c>
      <c r="E99" s="94"/>
      <c r="F99" s="125" t="str">
        <f t="shared" si="1"/>
        <v>-</v>
      </c>
    </row>
    <row r="100" spans="1:6" s="3" customFormat="1" x14ac:dyDescent="0.25">
      <c r="A100" s="132" t="s">
        <v>2670</v>
      </c>
      <c r="B100" s="317" t="s">
        <v>2671</v>
      </c>
      <c r="C100" s="303">
        <v>89</v>
      </c>
      <c r="D100" s="94">
        <v>0</v>
      </c>
      <c r="E100" s="94"/>
      <c r="F100" s="125" t="str">
        <f t="shared" si="1"/>
        <v>-</v>
      </c>
    </row>
    <row r="101" spans="1:6" s="3" customFormat="1" x14ac:dyDescent="0.25">
      <c r="A101" s="132" t="s">
        <v>2672</v>
      </c>
      <c r="B101" s="317" t="s">
        <v>3291</v>
      </c>
      <c r="C101" s="303">
        <v>90</v>
      </c>
      <c r="D101" s="94">
        <v>0</v>
      </c>
      <c r="E101" s="94"/>
      <c r="F101" s="125" t="str">
        <f t="shared" si="1"/>
        <v>-</v>
      </c>
    </row>
    <row r="102" spans="1:6" s="3" customFormat="1" x14ac:dyDescent="0.25">
      <c r="A102" s="132" t="s">
        <v>3292</v>
      </c>
      <c r="B102" s="317" t="s">
        <v>2969</v>
      </c>
      <c r="C102" s="303">
        <v>91</v>
      </c>
      <c r="D102" s="94">
        <v>0</v>
      </c>
      <c r="E102" s="94"/>
      <c r="F102" s="125" t="str">
        <f t="shared" si="1"/>
        <v>-</v>
      </c>
    </row>
    <row r="103" spans="1:6" s="3" customFormat="1" x14ac:dyDescent="0.25">
      <c r="A103" s="132" t="s">
        <v>2970</v>
      </c>
      <c r="B103" s="317" t="s">
        <v>2971</v>
      </c>
      <c r="C103" s="303">
        <v>92</v>
      </c>
      <c r="D103" s="94">
        <v>0</v>
      </c>
      <c r="E103" s="94"/>
      <c r="F103" s="125" t="str">
        <f t="shared" si="1"/>
        <v>-</v>
      </c>
    </row>
    <row r="104" spans="1:6" s="3" customFormat="1" x14ac:dyDescent="0.25">
      <c r="A104" s="132" t="s">
        <v>2972</v>
      </c>
      <c r="B104" s="317" t="s">
        <v>2973</v>
      </c>
      <c r="C104" s="303">
        <v>93</v>
      </c>
      <c r="D104" s="94">
        <v>0</v>
      </c>
      <c r="E104" s="94"/>
      <c r="F104" s="125" t="str">
        <f t="shared" si="1"/>
        <v>-</v>
      </c>
    </row>
    <row r="105" spans="1:6" s="3" customFormat="1" x14ac:dyDescent="0.25">
      <c r="A105" s="132" t="s">
        <v>2974</v>
      </c>
      <c r="B105" s="317" t="s">
        <v>2975</v>
      </c>
      <c r="C105" s="303">
        <v>94</v>
      </c>
      <c r="D105" s="94">
        <v>0</v>
      </c>
      <c r="E105" s="94"/>
      <c r="F105" s="125" t="str">
        <f t="shared" si="1"/>
        <v>-</v>
      </c>
    </row>
    <row r="106" spans="1:6" s="3" customFormat="1" x14ac:dyDescent="0.25">
      <c r="A106" s="132" t="s">
        <v>2976</v>
      </c>
      <c r="B106" s="317" t="s">
        <v>2977</v>
      </c>
      <c r="C106" s="303">
        <v>95</v>
      </c>
      <c r="D106" s="94">
        <v>0</v>
      </c>
      <c r="E106" s="94"/>
      <c r="F106" s="125" t="str">
        <f t="shared" si="1"/>
        <v>-</v>
      </c>
    </row>
    <row r="107" spans="1:6" s="3" customFormat="1" x14ac:dyDescent="0.25">
      <c r="A107" s="132" t="s">
        <v>2978</v>
      </c>
      <c r="B107" s="317" t="s">
        <v>2979</v>
      </c>
      <c r="C107" s="303">
        <v>96</v>
      </c>
      <c r="D107" s="94">
        <v>0</v>
      </c>
      <c r="E107" s="94"/>
      <c r="F107" s="125" t="str">
        <f t="shared" si="1"/>
        <v>-</v>
      </c>
    </row>
    <row r="108" spans="1:6" s="3" customFormat="1" x14ac:dyDescent="0.25">
      <c r="A108" s="132" t="s">
        <v>2980</v>
      </c>
      <c r="B108" s="317" t="s">
        <v>2981</v>
      </c>
      <c r="C108" s="303">
        <v>97</v>
      </c>
      <c r="D108" s="94">
        <v>0</v>
      </c>
      <c r="E108" s="94"/>
      <c r="F108" s="125" t="str">
        <f t="shared" si="1"/>
        <v>-</v>
      </c>
    </row>
    <row r="109" spans="1:6" s="3" customFormat="1" x14ac:dyDescent="0.25">
      <c r="A109" s="132" t="s">
        <v>2982</v>
      </c>
      <c r="B109" s="317" t="s">
        <v>2943</v>
      </c>
      <c r="C109" s="303">
        <v>98</v>
      </c>
      <c r="D109" s="94">
        <v>0</v>
      </c>
      <c r="E109" s="94"/>
      <c r="F109" s="125" t="str">
        <f t="shared" si="1"/>
        <v>-</v>
      </c>
    </row>
    <row r="110" spans="1:6" s="3" customFormat="1" x14ac:dyDescent="0.25">
      <c r="A110" s="132" t="s">
        <v>2944</v>
      </c>
      <c r="B110" s="317" t="s">
        <v>2945</v>
      </c>
      <c r="C110" s="303">
        <v>99</v>
      </c>
      <c r="D110" s="94">
        <v>0</v>
      </c>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v>0</v>
      </c>
      <c r="E112" s="94"/>
      <c r="F112" s="125" t="str">
        <f t="shared" si="1"/>
        <v>-</v>
      </c>
    </row>
    <row r="113" spans="1:6" s="3" customFormat="1" x14ac:dyDescent="0.25">
      <c r="A113" s="132" t="s">
        <v>394</v>
      </c>
      <c r="B113" s="317" t="s">
        <v>395</v>
      </c>
      <c r="C113" s="303">
        <v>102</v>
      </c>
      <c r="D113" s="94">
        <v>0</v>
      </c>
      <c r="E113" s="94"/>
      <c r="F113" s="125" t="str">
        <f t="shared" si="1"/>
        <v>-</v>
      </c>
    </row>
    <row r="114" spans="1:6" s="3" customFormat="1" x14ac:dyDescent="0.25">
      <c r="A114" s="132" t="s">
        <v>396</v>
      </c>
      <c r="B114" s="317" t="s">
        <v>397</v>
      </c>
      <c r="C114" s="303">
        <v>103</v>
      </c>
      <c r="D114" s="94">
        <v>0</v>
      </c>
      <c r="E114" s="94"/>
      <c r="F114" s="125" t="str">
        <f t="shared" si="1"/>
        <v>-</v>
      </c>
    </row>
    <row r="115" spans="1:6" s="3" customFormat="1" x14ac:dyDescent="0.25">
      <c r="A115" s="132" t="s">
        <v>398</v>
      </c>
      <c r="B115" s="317" t="s">
        <v>399</v>
      </c>
      <c r="C115" s="303">
        <v>104</v>
      </c>
      <c r="D115" s="94">
        <v>0</v>
      </c>
      <c r="E115" s="94"/>
      <c r="F115" s="125" t="str">
        <f t="shared" si="1"/>
        <v>-</v>
      </c>
    </row>
    <row r="116" spans="1:6" s="3" customFormat="1" x14ac:dyDescent="0.25">
      <c r="A116" s="132" t="s">
        <v>2592</v>
      </c>
      <c r="B116" s="317" t="s">
        <v>2624</v>
      </c>
      <c r="C116" s="303">
        <v>105</v>
      </c>
      <c r="D116" s="94">
        <v>0</v>
      </c>
      <c r="E116" s="94"/>
      <c r="F116" s="125" t="str">
        <f t="shared" si="1"/>
        <v>-</v>
      </c>
    </row>
    <row r="117" spans="1:6" s="3" customFormat="1" x14ac:dyDescent="0.25">
      <c r="A117" s="132" t="s">
        <v>400</v>
      </c>
      <c r="B117" s="317" t="s">
        <v>401</v>
      </c>
      <c r="C117" s="303">
        <v>106</v>
      </c>
      <c r="D117" s="94">
        <v>0</v>
      </c>
      <c r="E117" s="94"/>
      <c r="F117" s="125" t="str">
        <f t="shared" si="1"/>
        <v>-</v>
      </c>
    </row>
    <row r="118" spans="1:6" s="3" customFormat="1" x14ac:dyDescent="0.25">
      <c r="A118" s="132" t="s">
        <v>402</v>
      </c>
      <c r="B118" s="317" t="s">
        <v>403</v>
      </c>
      <c r="C118" s="303">
        <v>107</v>
      </c>
      <c r="D118" s="94">
        <v>0</v>
      </c>
      <c r="E118" s="94"/>
      <c r="F118" s="125" t="str">
        <f t="shared" si="1"/>
        <v>-</v>
      </c>
    </row>
    <row r="119" spans="1:6" s="3" customFormat="1" x14ac:dyDescent="0.25">
      <c r="A119" s="132" t="s">
        <v>404</v>
      </c>
      <c r="B119" s="317" t="s">
        <v>478</v>
      </c>
      <c r="C119" s="303">
        <v>108</v>
      </c>
      <c r="D119" s="94">
        <v>0</v>
      </c>
      <c r="E119" s="94"/>
      <c r="F119" s="125" t="str">
        <f t="shared" si="1"/>
        <v>-</v>
      </c>
    </row>
    <row r="120" spans="1:6" s="3" customFormat="1" x14ac:dyDescent="0.25">
      <c r="A120" s="132" t="s">
        <v>479</v>
      </c>
      <c r="B120" s="317" t="s">
        <v>480</v>
      </c>
      <c r="C120" s="303">
        <v>109</v>
      </c>
      <c r="D120" s="94">
        <v>0</v>
      </c>
      <c r="E120" s="94"/>
      <c r="F120" s="125" t="str">
        <f t="shared" si="1"/>
        <v>-</v>
      </c>
    </row>
    <row r="121" spans="1:6" s="3" customFormat="1" x14ac:dyDescent="0.25">
      <c r="A121" s="132" t="s">
        <v>481</v>
      </c>
      <c r="B121" s="317" t="s">
        <v>482</v>
      </c>
      <c r="C121" s="303">
        <v>110</v>
      </c>
      <c r="D121" s="94">
        <v>0</v>
      </c>
      <c r="E121" s="94"/>
      <c r="F121" s="125" t="str">
        <f t="shared" si="1"/>
        <v>-</v>
      </c>
    </row>
    <row r="122" spans="1:6" s="3" customFormat="1" x14ac:dyDescent="0.25">
      <c r="A122" s="132" t="s">
        <v>2625</v>
      </c>
      <c r="B122" s="317" t="s">
        <v>2626</v>
      </c>
      <c r="C122" s="303">
        <v>111</v>
      </c>
      <c r="D122" s="94">
        <v>0</v>
      </c>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v>0</v>
      </c>
      <c r="E125" s="94"/>
      <c r="F125" s="125" t="str">
        <f t="shared" si="1"/>
        <v>-</v>
      </c>
    </row>
    <row r="126" spans="1:6" s="3" customFormat="1" x14ac:dyDescent="0.25">
      <c r="A126" s="132" t="s">
        <v>2630</v>
      </c>
      <c r="B126" s="314" t="s">
        <v>2631</v>
      </c>
      <c r="C126" s="303">
        <v>115</v>
      </c>
      <c r="D126" s="94">
        <v>0</v>
      </c>
      <c r="E126" s="94"/>
      <c r="F126" s="125" t="str">
        <f t="shared" si="1"/>
        <v>-</v>
      </c>
    </row>
    <row r="127" spans="1:6" s="3" customFormat="1" x14ac:dyDescent="0.25">
      <c r="A127" s="132" t="s">
        <v>2632</v>
      </c>
      <c r="B127" s="314" t="s">
        <v>2633</v>
      </c>
      <c r="C127" s="303">
        <v>116</v>
      </c>
      <c r="D127" s="94">
        <v>0</v>
      </c>
      <c r="E127" s="94"/>
      <c r="F127" s="125" t="str">
        <f t="shared" si="1"/>
        <v>-</v>
      </c>
    </row>
    <row r="128" spans="1:6" s="3" customFormat="1" x14ac:dyDescent="0.25">
      <c r="A128" s="132" t="s">
        <v>2634</v>
      </c>
      <c r="B128" s="314" t="s">
        <v>2635</v>
      </c>
      <c r="C128" s="303">
        <v>117</v>
      </c>
      <c r="D128" s="94">
        <v>0</v>
      </c>
      <c r="E128" s="94"/>
      <c r="F128" s="125" t="str">
        <f t="shared" si="1"/>
        <v>-</v>
      </c>
    </row>
    <row r="129" spans="1:6" s="3" customFormat="1" x14ac:dyDescent="0.25">
      <c r="A129" s="132" t="s">
        <v>2636</v>
      </c>
      <c r="B129" s="314" t="s">
        <v>2637</v>
      </c>
      <c r="C129" s="303">
        <v>118</v>
      </c>
      <c r="D129" s="94">
        <v>0</v>
      </c>
      <c r="E129" s="94"/>
      <c r="F129" s="125" t="str">
        <f t="shared" si="1"/>
        <v>-</v>
      </c>
    </row>
    <row r="130" spans="1:6" s="3" customFormat="1" x14ac:dyDescent="0.25">
      <c r="A130" s="132" t="s">
        <v>2638</v>
      </c>
      <c r="B130" s="314" t="s">
        <v>3375</v>
      </c>
      <c r="C130" s="303">
        <v>119</v>
      </c>
      <c r="D130" s="94">
        <v>0</v>
      </c>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v>0</v>
      </c>
      <c r="E132" s="94"/>
      <c r="F132" s="125" t="str">
        <f t="shared" si="1"/>
        <v>-</v>
      </c>
    </row>
    <row r="133" spans="1:6" s="3" customFormat="1" x14ac:dyDescent="0.25">
      <c r="A133" s="132" t="s">
        <v>3377</v>
      </c>
      <c r="B133" s="314" t="s">
        <v>2631</v>
      </c>
      <c r="C133" s="303">
        <v>122</v>
      </c>
      <c r="D133" s="94">
        <v>0</v>
      </c>
      <c r="E133" s="94"/>
      <c r="F133" s="125" t="str">
        <f t="shared" si="1"/>
        <v>-</v>
      </c>
    </row>
    <row r="134" spans="1:6" s="3" customFormat="1" x14ac:dyDescent="0.25">
      <c r="A134" s="132" t="s">
        <v>3378</v>
      </c>
      <c r="B134" s="314" t="s">
        <v>2633</v>
      </c>
      <c r="C134" s="303">
        <v>123</v>
      </c>
      <c r="D134" s="94">
        <v>0</v>
      </c>
      <c r="E134" s="94"/>
      <c r="F134" s="125" t="str">
        <f t="shared" si="1"/>
        <v>-</v>
      </c>
    </row>
    <row r="135" spans="1:6" s="3" customFormat="1" x14ac:dyDescent="0.25">
      <c r="A135" s="132" t="s">
        <v>3379</v>
      </c>
      <c r="B135" s="314" t="s">
        <v>2635</v>
      </c>
      <c r="C135" s="303">
        <v>124</v>
      </c>
      <c r="D135" s="94">
        <v>0</v>
      </c>
      <c r="E135" s="94"/>
      <c r="F135" s="125" t="str">
        <f t="shared" si="1"/>
        <v>-</v>
      </c>
    </row>
    <row r="136" spans="1:6" s="3" customFormat="1" x14ac:dyDescent="0.25">
      <c r="A136" s="132" t="s">
        <v>3380</v>
      </c>
      <c r="B136" s="314" t="s">
        <v>2637</v>
      </c>
      <c r="C136" s="303">
        <v>125</v>
      </c>
      <c r="D136" s="94">
        <v>0</v>
      </c>
      <c r="E136" s="94"/>
      <c r="F136" s="125" t="str">
        <f t="shared" si="1"/>
        <v>-</v>
      </c>
    </row>
    <row r="137" spans="1:6" s="3" customFormat="1" x14ac:dyDescent="0.25">
      <c r="A137" s="132" t="s">
        <v>3381</v>
      </c>
      <c r="B137" s="314" t="s">
        <v>3375</v>
      </c>
      <c r="C137" s="303">
        <v>126</v>
      </c>
      <c r="D137" s="94">
        <v>0</v>
      </c>
      <c r="E137" s="94"/>
      <c r="F137" s="125" t="str">
        <f t="shared" si="1"/>
        <v>-</v>
      </c>
    </row>
    <row r="138" spans="1:6" s="3" customFormat="1" x14ac:dyDescent="0.25">
      <c r="A138" s="132" t="s">
        <v>265</v>
      </c>
      <c r="B138" s="314" t="s">
        <v>266</v>
      </c>
      <c r="C138" s="303">
        <v>127</v>
      </c>
      <c r="D138" s="94">
        <v>0</v>
      </c>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v>0</v>
      </c>
      <c r="E141" s="94"/>
      <c r="F141" s="125" t="str">
        <f t="shared" si="2"/>
        <v>-</v>
      </c>
    </row>
    <row r="142" spans="1:6" s="3" customFormat="1" x14ac:dyDescent="0.25">
      <c r="A142" s="132" t="s">
        <v>484</v>
      </c>
      <c r="B142" s="314" t="s">
        <v>1806</v>
      </c>
      <c r="C142" s="303">
        <v>131</v>
      </c>
      <c r="D142" s="94">
        <v>0</v>
      </c>
      <c r="E142" s="94"/>
      <c r="F142" s="125" t="str">
        <f t="shared" si="2"/>
        <v>-</v>
      </c>
    </row>
    <row r="143" spans="1:6" s="3" customFormat="1" x14ac:dyDescent="0.25">
      <c r="A143" s="132" t="s">
        <v>485</v>
      </c>
      <c r="B143" s="317" t="s">
        <v>3445</v>
      </c>
      <c r="C143" s="303">
        <v>132</v>
      </c>
      <c r="D143" s="94">
        <v>0</v>
      </c>
      <c r="E143" s="94"/>
      <c r="F143" s="125" t="str">
        <f t="shared" si="2"/>
        <v>-</v>
      </c>
    </row>
    <row r="144" spans="1:6" s="3" customFormat="1" x14ac:dyDescent="0.25">
      <c r="A144" s="132" t="s">
        <v>268</v>
      </c>
      <c r="B144" s="317" t="s">
        <v>2381</v>
      </c>
      <c r="C144" s="303">
        <v>133</v>
      </c>
      <c r="D144" s="94">
        <v>0</v>
      </c>
      <c r="E144" s="94"/>
      <c r="F144" s="125" t="str">
        <f t="shared" si="2"/>
        <v>-</v>
      </c>
    </row>
    <row r="145" spans="1:6" s="3" customFormat="1" x14ac:dyDescent="0.25">
      <c r="A145" s="132" t="s">
        <v>269</v>
      </c>
      <c r="B145" s="318" t="s">
        <v>3521</v>
      </c>
      <c r="C145" s="303">
        <v>134</v>
      </c>
      <c r="D145" s="94">
        <v>0</v>
      </c>
      <c r="E145" s="94"/>
      <c r="F145" s="125" t="str">
        <f t="shared" si="2"/>
        <v>-</v>
      </c>
    </row>
    <row r="146" spans="1:6" s="3" customFormat="1" x14ac:dyDescent="0.25">
      <c r="A146" s="132" t="s">
        <v>270</v>
      </c>
      <c r="B146" s="317" t="s">
        <v>711</v>
      </c>
      <c r="C146" s="303">
        <v>135</v>
      </c>
      <c r="D146" s="94">
        <v>0</v>
      </c>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v>0</v>
      </c>
      <c r="E148" s="94"/>
      <c r="F148" s="125" t="str">
        <f t="shared" si="2"/>
        <v>-</v>
      </c>
    </row>
    <row r="149" spans="1:6" s="3" customFormat="1" x14ac:dyDescent="0.25">
      <c r="A149" s="132" t="s">
        <v>1612</v>
      </c>
      <c r="B149" s="314" t="s">
        <v>1212</v>
      </c>
      <c r="C149" s="303">
        <v>138</v>
      </c>
      <c r="D149" s="94">
        <v>0</v>
      </c>
      <c r="E149" s="94"/>
      <c r="F149" s="125" t="str">
        <f t="shared" si="2"/>
        <v>-</v>
      </c>
    </row>
    <row r="150" spans="1:6" s="3" customFormat="1" x14ac:dyDescent="0.25">
      <c r="A150" s="132" t="s">
        <v>1613</v>
      </c>
      <c r="B150" s="314" t="s">
        <v>1614</v>
      </c>
      <c r="C150" s="303">
        <v>139</v>
      </c>
      <c r="D150" s="94">
        <v>0</v>
      </c>
      <c r="E150" s="94"/>
      <c r="F150" s="125" t="str">
        <f t="shared" si="2"/>
        <v>-</v>
      </c>
    </row>
    <row r="151" spans="1:6" s="3" customFormat="1" x14ac:dyDescent="0.25">
      <c r="A151" s="132" t="s">
        <v>1615</v>
      </c>
      <c r="B151" s="314" t="s">
        <v>1800</v>
      </c>
      <c r="C151" s="303">
        <v>140</v>
      </c>
      <c r="D151" s="97">
        <f>SUM(D152:D154)+SUM(D162:D166)-D167</f>
        <v>9728</v>
      </c>
      <c r="E151" s="97">
        <f>SUM(E152:E154)+SUM(E162:E166)-E167</f>
        <v>10363</v>
      </c>
      <c r="F151" s="124">
        <f t="shared" si="2"/>
        <v>106.52754934210526</v>
      </c>
    </row>
    <row r="152" spans="1:6" s="3" customFormat="1" x14ac:dyDescent="0.25">
      <c r="A152" s="272" t="s">
        <v>1616</v>
      </c>
      <c r="B152" s="314" t="s">
        <v>1617</v>
      </c>
      <c r="C152" s="303">
        <v>141</v>
      </c>
      <c r="D152" s="94">
        <v>0</v>
      </c>
      <c r="E152" s="94"/>
      <c r="F152" s="125" t="str">
        <f t="shared" si="2"/>
        <v>-</v>
      </c>
    </row>
    <row r="153" spans="1:6" s="3" customFormat="1" x14ac:dyDescent="0.25">
      <c r="A153" s="272" t="s">
        <v>2937</v>
      </c>
      <c r="B153" s="317" t="s">
        <v>2938</v>
      </c>
      <c r="C153" s="303">
        <v>142</v>
      </c>
      <c r="D153" s="94">
        <v>0</v>
      </c>
      <c r="E153" s="94"/>
      <c r="F153" s="125" t="str">
        <f t="shared" si="2"/>
        <v>-</v>
      </c>
    </row>
    <row r="154" spans="1:6" s="3" customFormat="1" ht="22.8" x14ac:dyDescent="0.25">
      <c r="A154" s="272" t="s">
        <v>2431</v>
      </c>
      <c r="B154" s="317" t="s">
        <v>1801</v>
      </c>
      <c r="C154" s="303">
        <v>143</v>
      </c>
      <c r="D154" s="97">
        <f>SUM(D155:D161)</f>
        <v>3063</v>
      </c>
      <c r="E154" s="97">
        <f>SUM(E155:E161)</f>
        <v>1600</v>
      </c>
      <c r="F154" s="124">
        <f t="shared" si="2"/>
        <v>52.236369572314722</v>
      </c>
    </row>
    <row r="155" spans="1:6" s="3" customFormat="1" x14ac:dyDescent="0.25">
      <c r="A155" s="272" t="s">
        <v>1802</v>
      </c>
      <c r="B155" s="317" t="s">
        <v>1803</v>
      </c>
      <c r="C155" s="303">
        <v>144</v>
      </c>
      <c r="D155" s="94">
        <v>0</v>
      </c>
      <c r="E155" s="94"/>
      <c r="F155" s="125" t="str">
        <f t="shared" si="2"/>
        <v>-</v>
      </c>
    </row>
    <row r="156" spans="1:6" s="3" customFormat="1" x14ac:dyDescent="0.25">
      <c r="A156" s="272" t="s">
        <v>1804</v>
      </c>
      <c r="B156" s="317" t="s">
        <v>3052</v>
      </c>
      <c r="C156" s="303">
        <v>145</v>
      </c>
      <c r="D156" s="94">
        <v>0</v>
      </c>
      <c r="E156" s="94"/>
      <c r="F156" s="125" t="str">
        <f t="shared" si="2"/>
        <v>-</v>
      </c>
    </row>
    <row r="157" spans="1:6" s="3" customFormat="1" x14ac:dyDescent="0.25">
      <c r="A157" s="272" t="s">
        <v>3053</v>
      </c>
      <c r="B157" s="317" t="s">
        <v>3851</v>
      </c>
      <c r="C157" s="303">
        <v>146</v>
      </c>
      <c r="D157" s="94">
        <v>0</v>
      </c>
      <c r="E157" s="94"/>
      <c r="F157" s="125" t="str">
        <f t="shared" si="2"/>
        <v>-</v>
      </c>
    </row>
    <row r="158" spans="1:6" s="3" customFormat="1" x14ac:dyDescent="0.25">
      <c r="A158" s="272" t="s">
        <v>3852</v>
      </c>
      <c r="B158" s="317" t="s">
        <v>3853</v>
      </c>
      <c r="C158" s="303">
        <v>147</v>
      </c>
      <c r="D158" s="94">
        <v>0</v>
      </c>
      <c r="E158" s="94"/>
      <c r="F158" s="125" t="str">
        <f t="shared" si="2"/>
        <v>-</v>
      </c>
    </row>
    <row r="159" spans="1:6" s="3" customFormat="1" x14ac:dyDescent="0.25">
      <c r="A159" s="272" t="s">
        <v>3854</v>
      </c>
      <c r="B159" s="317" t="s">
        <v>3855</v>
      </c>
      <c r="C159" s="303">
        <v>148</v>
      </c>
      <c r="D159" s="94">
        <v>0</v>
      </c>
      <c r="E159" s="94"/>
      <c r="F159" s="125" t="str">
        <f t="shared" si="2"/>
        <v>-</v>
      </c>
    </row>
    <row r="160" spans="1:6" s="3" customFormat="1" x14ac:dyDescent="0.25">
      <c r="A160" s="272" t="s">
        <v>3856</v>
      </c>
      <c r="B160" s="317" t="s">
        <v>3868</v>
      </c>
      <c r="C160" s="303">
        <v>149</v>
      </c>
      <c r="D160" s="94">
        <v>482</v>
      </c>
      <c r="E160" s="94">
        <v>236</v>
      </c>
      <c r="F160" s="125">
        <f t="shared" si="2"/>
        <v>48.962655601659748</v>
      </c>
    </row>
    <row r="161" spans="1:6" s="3" customFormat="1" x14ac:dyDescent="0.25">
      <c r="A161" s="272" t="s">
        <v>3869</v>
      </c>
      <c r="B161" s="317" t="s">
        <v>4237</v>
      </c>
      <c r="C161" s="303">
        <v>150</v>
      </c>
      <c r="D161" s="94">
        <v>2581</v>
      </c>
      <c r="E161" s="94">
        <v>1364</v>
      </c>
      <c r="F161" s="125">
        <f t="shared" si="2"/>
        <v>52.847733436652454</v>
      </c>
    </row>
    <row r="162" spans="1:6" s="3" customFormat="1" x14ac:dyDescent="0.25">
      <c r="A162" s="272" t="s">
        <v>2939</v>
      </c>
      <c r="B162" s="317" t="s">
        <v>704</v>
      </c>
      <c r="C162" s="303">
        <v>151</v>
      </c>
      <c r="D162" s="94">
        <v>0</v>
      </c>
      <c r="E162" s="94">
        <v>0</v>
      </c>
      <c r="F162" s="125" t="str">
        <f t="shared" si="2"/>
        <v>-</v>
      </c>
    </row>
    <row r="163" spans="1:6" s="3" customFormat="1" x14ac:dyDescent="0.25">
      <c r="A163" s="272" t="s">
        <v>3804</v>
      </c>
      <c r="B163" s="318" t="s">
        <v>2432</v>
      </c>
      <c r="C163" s="303">
        <v>152</v>
      </c>
      <c r="D163" s="94">
        <v>6665</v>
      </c>
      <c r="E163" s="94">
        <v>8763</v>
      </c>
      <c r="F163" s="125">
        <f t="shared" si="2"/>
        <v>131.47786946736684</v>
      </c>
    </row>
    <row r="164" spans="1:6" s="3" customFormat="1" x14ac:dyDescent="0.25">
      <c r="A164" s="272" t="s">
        <v>3805</v>
      </c>
      <c r="B164" s="317" t="s">
        <v>1338</v>
      </c>
      <c r="C164" s="303">
        <v>153</v>
      </c>
      <c r="D164" s="94">
        <v>0</v>
      </c>
      <c r="E164" s="94"/>
      <c r="F164" s="125" t="str">
        <f t="shared" si="2"/>
        <v>-</v>
      </c>
    </row>
    <row r="165" spans="1:6" s="3" customFormat="1" x14ac:dyDescent="0.25">
      <c r="A165" s="132" t="s">
        <v>1339</v>
      </c>
      <c r="B165" s="317" t="s">
        <v>1340</v>
      </c>
      <c r="C165" s="303">
        <v>154</v>
      </c>
      <c r="D165" s="94">
        <v>0</v>
      </c>
      <c r="E165" s="94"/>
      <c r="F165" s="125" t="str">
        <f t="shared" si="2"/>
        <v>-</v>
      </c>
    </row>
    <row r="166" spans="1:6" s="3" customFormat="1" x14ac:dyDescent="0.25">
      <c r="A166" s="132" t="s">
        <v>4094</v>
      </c>
      <c r="B166" s="317" t="s">
        <v>486</v>
      </c>
      <c r="C166" s="303">
        <v>155</v>
      </c>
      <c r="D166" s="94">
        <v>0</v>
      </c>
      <c r="E166" s="94"/>
      <c r="F166" s="125" t="str">
        <f t="shared" si="2"/>
        <v>-</v>
      </c>
    </row>
    <row r="167" spans="1:6" s="3" customFormat="1" x14ac:dyDescent="0.25">
      <c r="A167" s="132" t="s">
        <v>3806</v>
      </c>
      <c r="B167" s="317" t="s">
        <v>3807</v>
      </c>
      <c r="C167" s="303">
        <v>156</v>
      </c>
      <c r="D167" s="94">
        <v>0</v>
      </c>
      <c r="E167" s="94"/>
      <c r="F167" s="125" t="str">
        <f t="shared" si="2"/>
        <v>-</v>
      </c>
    </row>
    <row r="168" spans="1:6" s="3" customFormat="1" x14ac:dyDescent="0.25">
      <c r="A168" s="132" t="s">
        <v>3808</v>
      </c>
      <c r="B168" s="317" t="s">
        <v>3809</v>
      </c>
      <c r="C168" s="303">
        <v>157</v>
      </c>
      <c r="D168" s="94">
        <v>0</v>
      </c>
      <c r="E168" s="94"/>
      <c r="F168" s="125" t="str">
        <f t="shared" si="2"/>
        <v>-</v>
      </c>
    </row>
    <row r="169" spans="1:6" s="3" customFormat="1" x14ac:dyDescent="0.25">
      <c r="A169" s="132" t="s">
        <v>3810</v>
      </c>
      <c r="B169" s="314" t="s">
        <v>4238</v>
      </c>
      <c r="C169" s="303">
        <v>158</v>
      </c>
      <c r="D169" s="97">
        <f>SUM(D170:D172)</f>
        <v>326453</v>
      </c>
      <c r="E169" s="97">
        <f>SUM(E170:E172)</f>
        <v>332384</v>
      </c>
      <c r="F169" s="124">
        <f t="shared" si="2"/>
        <v>101.81680058078804</v>
      </c>
    </row>
    <row r="170" spans="1:6" s="3" customFormat="1" x14ac:dyDescent="0.25">
      <c r="A170" s="272" t="s">
        <v>2743</v>
      </c>
      <c r="B170" s="314" t="s">
        <v>4239</v>
      </c>
      <c r="C170" s="303">
        <v>159</v>
      </c>
      <c r="D170" s="94">
        <v>0</v>
      </c>
      <c r="E170" s="94"/>
      <c r="F170" s="125" t="str">
        <f t="shared" si="2"/>
        <v>-</v>
      </c>
    </row>
    <row r="171" spans="1:6" s="3" customFormat="1" x14ac:dyDescent="0.25">
      <c r="A171" s="272" t="s">
        <v>3811</v>
      </c>
      <c r="B171" s="314" t="s">
        <v>3812</v>
      </c>
      <c r="C171" s="303">
        <v>160</v>
      </c>
      <c r="D171" s="94">
        <v>0</v>
      </c>
      <c r="E171" s="94"/>
      <c r="F171" s="125" t="str">
        <f t="shared" si="2"/>
        <v>-</v>
      </c>
    </row>
    <row r="172" spans="1:6" s="3" customFormat="1" x14ac:dyDescent="0.25">
      <c r="A172" s="272" t="s">
        <v>4240</v>
      </c>
      <c r="B172" s="314" t="s">
        <v>4241</v>
      </c>
      <c r="C172" s="303">
        <v>161</v>
      </c>
      <c r="D172" s="94">
        <v>326453</v>
      </c>
      <c r="E172" s="94">
        <v>332384</v>
      </c>
      <c r="F172" s="125">
        <f t="shared" si="2"/>
        <v>101.81680058078804</v>
      </c>
    </row>
    <row r="173" spans="1:6" s="3" customFormat="1" x14ac:dyDescent="0.25">
      <c r="A173" s="272"/>
      <c r="B173" s="314" t="s">
        <v>1068</v>
      </c>
      <c r="C173" s="303">
        <v>162</v>
      </c>
      <c r="D173" s="97">
        <f>D174+D234</f>
        <v>3173751</v>
      </c>
      <c r="E173" s="97">
        <f>E174+E234</f>
        <v>4396989</v>
      </c>
      <c r="F173" s="124">
        <f t="shared" si="2"/>
        <v>138.54234311387376</v>
      </c>
    </row>
    <row r="174" spans="1:6" s="3" customFormat="1" x14ac:dyDescent="0.25">
      <c r="A174" s="272" t="s">
        <v>3813</v>
      </c>
      <c r="B174" s="314" t="s">
        <v>1145</v>
      </c>
      <c r="C174" s="303">
        <v>163</v>
      </c>
      <c r="D174" s="97">
        <f>D175+D186+D187+D203+D231</f>
        <v>568237</v>
      </c>
      <c r="E174" s="97">
        <f>E175+E186+E187+E203+E231</f>
        <v>1162726</v>
      </c>
      <c r="F174" s="124">
        <f t="shared" si="2"/>
        <v>204.61990331499007</v>
      </c>
    </row>
    <row r="175" spans="1:6" s="3" customFormat="1" x14ac:dyDescent="0.25">
      <c r="A175" s="272" t="s">
        <v>1181</v>
      </c>
      <c r="B175" s="314" t="s">
        <v>1547</v>
      </c>
      <c r="C175" s="303">
        <v>164</v>
      </c>
      <c r="D175" s="97">
        <f>SUM(D176:D178)+SUM(D182:D185)</f>
        <v>567918</v>
      </c>
      <c r="E175" s="97">
        <f>SUM(E176:E178)+SUM(E182:E185)</f>
        <v>1151080</v>
      </c>
      <c r="F175" s="124">
        <f t="shared" si="2"/>
        <v>202.6841903232509</v>
      </c>
    </row>
    <row r="176" spans="1:6" s="3" customFormat="1" x14ac:dyDescent="0.25">
      <c r="A176" s="272" t="s">
        <v>1182</v>
      </c>
      <c r="B176" s="314" t="s">
        <v>1183</v>
      </c>
      <c r="C176" s="303">
        <v>165</v>
      </c>
      <c r="D176" s="94">
        <v>305701</v>
      </c>
      <c r="E176" s="94">
        <v>318807</v>
      </c>
      <c r="F176" s="125">
        <f t="shared" si="2"/>
        <v>104.28719565850291</v>
      </c>
    </row>
    <row r="177" spans="1:6" s="3" customFormat="1" x14ac:dyDescent="0.25">
      <c r="A177" s="272" t="s">
        <v>1184</v>
      </c>
      <c r="B177" s="314" t="s">
        <v>1185</v>
      </c>
      <c r="C177" s="303">
        <v>166</v>
      </c>
      <c r="D177" s="94">
        <v>262028</v>
      </c>
      <c r="E177" s="94">
        <v>194575</v>
      </c>
      <c r="F177" s="125">
        <f t="shared" si="2"/>
        <v>74.257331277573385</v>
      </c>
    </row>
    <row r="178" spans="1:6" s="3" customFormat="1" x14ac:dyDescent="0.25">
      <c r="A178" s="272" t="s">
        <v>1186</v>
      </c>
      <c r="B178" s="317" t="s">
        <v>2842</v>
      </c>
      <c r="C178" s="303">
        <v>167</v>
      </c>
      <c r="D178" s="97">
        <f>SUM(D179:D181)</f>
        <v>189</v>
      </c>
      <c r="E178" s="97">
        <f>SUM(E179:E181)</f>
        <v>0</v>
      </c>
      <c r="F178" s="124">
        <f t="shared" si="2"/>
        <v>0</v>
      </c>
    </row>
    <row r="179" spans="1:6" s="3" customFormat="1" x14ac:dyDescent="0.25">
      <c r="A179" s="272" t="s">
        <v>2843</v>
      </c>
      <c r="B179" s="314" t="s">
        <v>2844</v>
      </c>
      <c r="C179" s="303">
        <v>168</v>
      </c>
      <c r="D179" s="94">
        <v>0</v>
      </c>
      <c r="E179" s="94">
        <v>0</v>
      </c>
      <c r="F179" s="125" t="str">
        <f t="shared" si="2"/>
        <v>-</v>
      </c>
    </row>
    <row r="180" spans="1:6" s="3" customFormat="1" x14ac:dyDescent="0.25">
      <c r="A180" s="272" t="s">
        <v>2845</v>
      </c>
      <c r="B180" s="314" t="s">
        <v>2825</v>
      </c>
      <c r="C180" s="303">
        <v>169</v>
      </c>
      <c r="D180" s="94">
        <v>0</v>
      </c>
      <c r="E180" s="94">
        <v>0</v>
      </c>
      <c r="F180" s="125" t="str">
        <f t="shared" si="2"/>
        <v>-</v>
      </c>
    </row>
    <row r="181" spans="1:6" s="3" customFormat="1" x14ac:dyDescent="0.25">
      <c r="A181" s="272" t="s">
        <v>2826</v>
      </c>
      <c r="B181" s="314" t="s">
        <v>2827</v>
      </c>
      <c r="C181" s="303">
        <v>170</v>
      </c>
      <c r="D181" s="94">
        <v>189</v>
      </c>
      <c r="E181" s="94">
        <v>0</v>
      </c>
      <c r="F181" s="125">
        <f t="shared" si="2"/>
        <v>0</v>
      </c>
    </row>
    <row r="182" spans="1:6" s="3" customFormat="1" x14ac:dyDescent="0.25">
      <c r="A182" s="272" t="s">
        <v>1188</v>
      </c>
      <c r="B182" s="317" t="s">
        <v>1189</v>
      </c>
      <c r="C182" s="303">
        <v>171</v>
      </c>
      <c r="D182" s="94">
        <v>0</v>
      </c>
      <c r="E182" s="94">
        <v>0</v>
      </c>
      <c r="F182" s="125" t="str">
        <f t="shared" si="2"/>
        <v>-</v>
      </c>
    </row>
    <row r="183" spans="1:6" s="3" customFormat="1" x14ac:dyDescent="0.25">
      <c r="A183" s="272" t="s">
        <v>1190</v>
      </c>
      <c r="B183" s="317" t="s">
        <v>1191</v>
      </c>
      <c r="C183" s="303">
        <v>172</v>
      </c>
      <c r="D183" s="94">
        <v>0</v>
      </c>
      <c r="E183" s="94">
        <v>0</v>
      </c>
      <c r="F183" s="125" t="str">
        <f t="shared" si="2"/>
        <v>-</v>
      </c>
    </row>
    <row r="184" spans="1:6" s="3" customFormat="1" x14ac:dyDescent="0.25">
      <c r="A184" s="272" t="s">
        <v>1192</v>
      </c>
      <c r="B184" s="317" t="s">
        <v>2983</v>
      </c>
      <c r="C184" s="303">
        <v>173</v>
      </c>
      <c r="D184" s="94">
        <v>0</v>
      </c>
      <c r="E184" s="94">
        <v>0</v>
      </c>
      <c r="F184" s="125" t="str">
        <f t="shared" si="2"/>
        <v>-</v>
      </c>
    </row>
    <row r="185" spans="1:6" s="3" customFormat="1" x14ac:dyDescent="0.25">
      <c r="A185" s="272" t="s">
        <v>1193</v>
      </c>
      <c r="B185" s="317" t="s">
        <v>3032</v>
      </c>
      <c r="C185" s="303">
        <v>174</v>
      </c>
      <c r="D185" s="94">
        <v>0</v>
      </c>
      <c r="E185" s="94">
        <v>637698</v>
      </c>
      <c r="F185" s="125" t="str">
        <f t="shared" si="2"/>
        <v>-</v>
      </c>
    </row>
    <row r="186" spans="1:6" s="3" customFormat="1" x14ac:dyDescent="0.25">
      <c r="A186" s="272" t="s">
        <v>3033</v>
      </c>
      <c r="B186" s="314" t="s">
        <v>3034</v>
      </c>
      <c r="C186" s="303">
        <v>175</v>
      </c>
      <c r="D186" s="94">
        <v>319</v>
      </c>
      <c r="E186" s="94">
        <v>11646</v>
      </c>
      <c r="F186" s="125">
        <f t="shared" si="2"/>
        <v>3650.7836990595615</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v>0</v>
      </c>
      <c r="E189" s="94"/>
      <c r="F189" s="125" t="str">
        <f t="shared" si="2"/>
        <v>-</v>
      </c>
    </row>
    <row r="190" spans="1:6" s="3" customFormat="1" x14ac:dyDescent="0.25">
      <c r="A190" s="132" t="s">
        <v>3660</v>
      </c>
      <c r="B190" s="314" t="s">
        <v>3661</v>
      </c>
      <c r="C190" s="303">
        <v>179</v>
      </c>
      <c r="D190" s="94">
        <v>0</v>
      </c>
      <c r="E190" s="94"/>
      <c r="F190" s="125" t="str">
        <f t="shared" si="2"/>
        <v>-</v>
      </c>
    </row>
    <row r="191" spans="1:6" s="3" customFormat="1" x14ac:dyDescent="0.25">
      <c r="A191" s="132" t="s">
        <v>3662</v>
      </c>
      <c r="B191" s="314" t="s">
        <v>3663</v>
      </c>
      <c r="C191" s="303">
        <v>180</v>
      </c>
      <c r="D191" s="94">
        <v>0</v>
      </c>
      <c r="E191" s="94"/>
      <c r="F191" s="125" t="str">
        <f t="shared" si="2"/>
        <v>-</v>
      </c>
    </row>
    <row r="192" spans="1:6" s="3" customFormat="1" x14ac:dyDescent="0.25">
      <c r="A192" s="132" t="s">
        <v>3664</v>
      </c>
      <c r="B192" s="314" t="s">
        <v>3665</v>
      </c>
      <c r="C192" s="303">
        <v>181</v>
      </c>
      <c r="D192" s="94">
        <v>0</v>
      </c>
      <c r="E192" s="94"/>
      <c r="F192" s="125" t="str">
        <f t="shared" si="2"/>
        <v>-</v>
      </c>
    </row>
    <row r="193" spans="1:6" s="3" customFormat="1" x14ac:dyDescent="0.25">
      <c r="A193" s="132" t="s">
        <v>3666</v>
      </c>
      <c r="B193" s="314" t="s">
        <v>3667</v>
      </c>
      <c r="C193" s="303">
        <v>182</v>
      </c>
      <c r="D193" s="94">
        <v>0</v>
      </c>
      <c r="E193" s="94"/>
      <c r="F193" s="125" t="str">
        <f t="shared" si="2"/>
        <v>-</v>
      </c>
    </row>
    <row r="194" spans="1:6" s="3" customFormat="1" x14ac:dyDescent="0.25">
      <c r="A194" s="132" t="s">
        <v>3668</v>
      </c>
      <c r="B194" s="314" t="s">
        <v>3669</v>
      </c>
      <c r="C194" s="303">
        <v>183</v>
      </c>
      <c r="D194" s="94">
        <v>0</v>
      </c>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v>0</v>
      </c>
      <c r="E196" s="94"/>
      <c r="F196" s="125" t="str">
        <f t="shared" si="2"/>
        <v>-</v>
      </c>
    </row>
    <row r="197" spans="1:6" s="3" customFormat="1" x14ac:dyDescent="0.25">
      <c r="A197" s="132" t="s">
        <v>3671</v>
      </c>
      <c r="B197" s="317" t="s">
        <v>3661</v>
      </c>
      <c r="C197" s="303">
        <v>186</v>
      </c>
      <c r="D197" s="94">
        <v>0</v>
      </c>
      <c r="E197" s="94"/>
      <c r="F197" s="125" t="str">
        <f t="shared" si="2"/>
        <v>-</v>
      </c>
    </row>
    <row r="198" spans="1:6" s="3" customFormat="1" x14ac:dyDescent="0.25">
      <c r="A198" s="132" t="s">
        <v>3672</v>
      </c>
      <c r="B198" s="317" t="s">
        <v>3663</v>
      </c>
      <c r="C198" s="303">
        <v>187</v>
      </c>
      <c r="D198" s="94">
        <v>0</v>
      </c>
      <c r="E198" s="94"/>
      <c r="F198" s="125" t="str">
        <f t="shared" si="2"/>
        <v>-</v>
      </c>
    </row>
    <row r="199" spans="1:6" s="3" customFormat="1" x14ac:dyDescent="0.25">
      <c r="A199" s="132" t="s">
        <v>3673</v>
      </c>
      <c r="B199" s="317" t="s">
        <v>3665</v>
      </c>
      <c r="C199" s="303">
        <v>188</v>
      </c>
      <c r="D199" s="94">
        <v>0</v>
      </c>
      <c r="E199" s="94"/>
      <c r="F199" s="125" t="str">
        <f t="shared" si="2"/>
        <v>-</v>
      </c>
    </row>
    <row r="200" spans="1:6" s="3" customFormat="1" x14ac:dyDescent="0.25">
      <c r="A200" s="132" t="s">
        <v>3674</v>
      </c>
      <c r="B200" s="317" t="s">
        <v>3667</v>
      </c>
      <c r="C200" s="303">
        <v>189</v>
      </c>
      <c r="D200" s="94">
        <v>0</v>
      </c>
      <c r="E200" s="94"/>
      <c r="F200" s="125" t="str">
        <f t="shared" si="2"/>
        <v>-</v>
      </c>
    </row>
    <row r="201" spans="1:6" s="3" customFormat="1" x14ac:dyDescent="0.25">
      <c r="A201" s="132" t="s">
        <v>3675</v>
      </c>
      <c r="B201" s="317" t="s">
        <v>3669</v>
      </c>
      <c r="C201" s="303">
        <v>190</v>
      </c>
      <c r="D201" s="94">
        <v>0</v>
      </c>
      <c r="E201" s="94"/>
      <c r="F201" s="125" t="str">
        <f t="shared" si="2"/>
        <v>-</v>
      </c>
    </row>
    <row r="202" spans="1:6" s="3" customFormat="1" x14ac:dyDescent="0.25">
      <c r="A202" s="132" t="s">
        <v>3676</v>
      </c>
      <c r="B202" s="314" t="s">
        <v>3677</v>
      </c>
      <c r="C202" s="303">
        <v>191</v>
      </c>
      <c r="D202" s="94">
        <v>0</v>
      </c>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v>0</v>
      </c>
      <c r="E205" s="94"/>
      <c r="F205" s="125" t="str">
        <f t="shared" si="3"/>
        <v>-</v>
      </c>
    </row>
    <row r="206" spans="1:6" s="3" customFormat="1" x14ac:dyDescent="0.25">
      <c r="A206" s="132" t="s">
        <v>2986</v>
      </c>
      <c r="B206" s="317" t="s">
        <v>2987</v>
      </c>
      <c r="C206" s="303">
        <v>195</v>
      </c>
      <c r="D206" s="94">
        <v>0</v>
      </c>
      <c r="E206" s="94"/>
      <c r="F206" s="125" t="str">
        <f t="shared" si="3"/>
        <v>-</v>
      </c>
    </row>
    <row r="207" spans="1:6" s="3" customFormat="1" x14ac:dyDescent="0.25">
      <c r="A207" s="132" t="s">
        <v>2988</v>
      </c>
      <c r="B207" s="317" t="s">
        <v>2989</v>
      </c>
      <c r="C207" s="303">
        <v>196</v>
      </c>
      <c r="D207" s="94">
        <v>0</v>
      </c>
      <c r="E207" s="94"/>
      <c r="F207" s="125" t="str">
        <f t="shared" si="3"/>
        <v>-</v>
      </c>
    </row>
    <row r="208" spans="1:6" s="3" customFormat="1" x14ac:dyDescent="0.25">
      <c r="A208" s="132" t="s">
        <v>3679</v>
      </c>
      <c r="B208" s="317" t="s">
        <v>2990</v>
      </c>
      <c r="C208" s="303">
        <v>197</v>
      </c>
      <c r="D208" s="94">
        <v>0</v>
      </c>
      <c r="E208" s="94"/>
      <c r="F208" s="125" t="str">
        <f t="shared" si="3"/>
        <v>-</v>
      </c>
    </row>
    <row r="209" spans="1:6" s="3" customFormat="1" x14ac:dyDescent="0.25">
      <c r="A209" s="132" t="s">
        <v>2991</v>
      </c>
      <c r="B209" s="317" t="s">
        <v>2992</v>
      </c>
      <c r="C209" s="303">
        <v>198</v>
      </c>
      <c r="D209" s="94">
        <v>0</v>
      </c>
      <c r="E209" s="94"/>
      <c r="F209" s="125" t="str">
        <f t="shared" si="3"/>
        <v>-</v>
      </c>
    </row>
    <row r="210" spans="1:6" s="3" customFormat="1" x14ac:dyDescent="0.25">
      <c r="A210" s="132" t="s">
        <v>2993</v>
      </c>
      <c r="B210" s="317" t="s">
        <v>100</v>
      </c>
      <c r="C210" s="303">
        <v>199</v>
      </c>
      <c r="D210" s="94">
        <v>0</v>
      </c>
      <c r="E210" s="94"/>
      <c r="F210" s="125" t="str">
        <f t="shared" si="3"/>
        <v>-</v>
      </c>
    </row>
    <row r="211" spans="1:6" s="3" customFormat="1" x14ac:dyDescent="0.25">
      <c r="A211" s="132" t="s">
        <v>495</v>
      </c>
      <c r="B211" s="317" t="s">
        <v>496</v>
      </c>
      <c r="C211" s="303">
        <v>200</v>
      </c>
      <c r="D211" s="94">
        <v>0</v>
      </c>
      <c r="E211" s="94"/>
      <c r="F211" s="125" t="str">
        <f t="shared" si="3"/>
        <v>-</v>
      </c>
    </row>
    <row r="212" spans="1:6" s="3" customFormat="1" x14ac:dyDescent="0.25">
      <c r="A212" s="132" t="s">
        <v>497</v>
      </c>
      <c r="B212" s="317" t="s">
        <v>498</v>
      </c>
      <c r="C212" s="303">
        <v>201</v>
      </c>
      <c r="D212" s="94">
        <v>0</v>
      </c>
      <c r="E212" s="94"/>
      <c r="F212" s="125" t="str">
        <f t="shared" si="3"/>
        <v>-</v>
      </c>
    </row>
    <row r="213" spans="1:6" s="3" customFormat="1" x14ac:dyDescent="0.25">
      <c r="A213" s="132" t="s">
        <v>499</v>
      </c>
      <c r="B213" s="317" t="s">
        <v>500</v>
      </c>
      <c r="C213" s="303">
        <v>202</v>
      </c>
      <c r="D213" s="94">
        <v>0</v>
      </c>
      <c r="E213" s="94"/>
      <c r="F213" s="125" t="str">
        <f t="shared" si="3"/>
        <v>-</v>
      </c>
    </row>
    <row r="214" spans="1:6" s="3" customFormat="1" x14ac:dyDescent="0.25">
      <c r="A214" s="132" t="s">
        <v>501</v>
      </c>
      <c r="B214" s="317" t="s">
        <v>502</v>
      </c>
      <c r="C214" s="303">
        <v>203</v>
      </c>
      <c r="D214" s="94">
        <v>0</v>
      </c>
      <c r="E214" s="94"/>
      <c r="F214" s="125" t="str">
        <f t="shared" si="3"/>
        <v>-</v>
      </c>
    </row>
    <row r="215" spans="1:6" s="3" customFormat="1" x14ac:dyDescent="0.25">
      <c r="A215" s="132" t="s">
        <v>2498</v>
      </c>
      <c r="B215" s="317" t="s">
        <v>2499</v>
      </c>
      <c r="C215" s="303">
        <v>204</v>
      </c>
      <c r="D215" s="94">
        <v>0</v>
      </c>
      <c r="E215" s="94"/>
      <c r="F215" s="125" t="str">
        <f t="shared" si="3"/>
        <v>-</v>
      </c>
    </row>
    <row r="216" spans="1:6" s="3" customFormat="1" x14ac:dyDescent="0.25">
      <c r="A216" s="132" t="s">
        <v>3361</v>
      </c>
      <c r="B216" s="317" t="s">
        <v>3362</v>
      </c>
      <c r="C216" s="303">
        <v>205</v>
      </c>
      <c r="D216" s="94">
        <v>0</v>
      </c>
      <c r="E216" s="94"/>
      <c r="F216" s="125" t="str">
        <f t="shared" si="3"/>
        <v>-</v>
      </c>
    </row>
    <row r="217" spans="1:6" s="3" customFormat="1" x14ac:dyDescent="0.25">
      <c r="A217" s="132" t="s">
        <v>3363</v>
      </c>
      <c r="B217" s="317" t="s">
        <v>3364</v>
      </c>
      <c r="C217" s="303">
        <v>206</v>
      </c>
      <c r="D217" s="94">
        <v>0</v>
      </c>
      <c r="E217" s="94"/>
      <c r="F217" s="125" t="str">
        <f t="shared" si="3"/>
        <v>-</v>
      </c>
    </row>
    <row r="218" spans="1:6" s="3" customFormat="1" x14ac:dyDescent="0.25">
      <c r="A218" s="132" t="s">
        <v>3365</v>
      </c>
      <c r="B218" s="317" t="s">
        <v>2781</v>
      </c>
      <c r="C218" s="303">
        <v>207</v>
      </c>
      <c r="D218" s="94">
        <v>0</v>
      </c>
      <c r="E218" s="94"/>
      <c r="F218" s="125" t="str">
        <f t="shared" si="3"/>
        <v>-</v>
      </c>
    </row>
    <row r="219" spans="1:6" s="3" customFormat="1" x14ac:dyDescent="0.25">
      <c r="A219" s="132" t="s">
        <v>2782</v>
      </c>
      <c r="B219" s="317" t="s">
        <v>2783</v>
      </c>
      <c r="C219" s="303">
        <v>208</v>
      </c>
      <c r="D219" s="94">
        <v>0</v>
      </c>
      <c r="E219" s="94"/>
      <c r="F219" s="125" t="str">
        <f t="shared" si="3"/>
        <v>-</v>
      </c>
    </row>
    <row r="220" spans="1:6" s="3" customFormat="1" x14ac:dyDescent="0.25">
      <c r="A220" s="132" t="s">
        <v>2784</v>
      </c>
      <c r="B220" s="318" t="s">
        <v>4221</v>
      </c>
      <c r="C220" s="303">
        <v>209</v>
      </c>
      <c r="D220" s="94">
        <v>0</v>
      </c>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v>0</v>
      </c>
      <c r="E222" s="94"/>
      <c r="F222" s="125" t="str">
        <f t="shared" si="3"/>
        <v>-</v>
      </c>
    </row>
    <row r="223" spans="1:6" s="3" customFormat="1" x14ac:dyDescent="0.25">
      <c r="A223" s="132" t="s">
        <v>4224</v>
      </c>
      <c r="B223" s="317" t="s">
        <v>4225</v>
      </c>
      <c r="C223" s="303">
        <v>212</v>
      </c>
      <c r="D223" s="94">
        <v>0</v>
      </c>
      <c r="E223" s="94"/>
      <c r="F223" s="125" t="str">
        <f t="shared" si="3"/>
        <v>-</v>
      </c>
    </row>
    <row r="224" spans="1:6" s="3" customFormat="1" x14ac:dyDescent="0.25">
      <c r="A224" s="132">
        <v>2615</v>
      </c>
      <c r="B224" s="317" t="s">
        <v>4226</v>
      </c>
      <c r="C224" s="303">
        <v>213</v>
      </c>
      <c r="D224" s="94">
        <v>0</v>
      </c>
      <c r="E224" s="94"/>
      <c r="F224" s="125" t="str">
        <f t="shared" si="3"/>
        <v>-</v>
      </c>
    </row>
    <row r="225" spans="1:6" s="3" customFormat="1" x14ac:dyDescent="0.25">
      <c r="A225" s="132">
        <v>2616</v>
      </c>
      <c r="B225" s="317" t="s">
        <v>4227</v>
      </c>
      <c r="C225" s="303">
        <v>214</v>
      </c>
      <c r="D225" s="94">
        <v>0</v>
      </c>
      <c r="E225" s="94"/>
      <c r="F225" s="125" t="str">
        <f t="shared" si="3"/>
        <v>-</v>
      </c>
    </row>
    <row r="226" spans="1:6" s="3" customFormat="1" x14ac:dyDescent="0.25">
      <c r="A226" s="132">
        <v>2646</v>
      </c>
      <c r="B226" s="317" t="s">
        <v>4228</v>
      </c>
      <c r="C226" s="303">
        <v>215</v>
      </c>
      <c r="D226" s="94">
        <v>0</v>
      </c>
      <c r="E226" s="94"/>
      <c r="F226" s="125" t="str">
        <f t="shared" si="3"/>
        <v>-</v>
      </c>
    </row>
    <row r="227" spans="1:6" s="3" customFormat="1" x14ac:dyDescent="0.25">
      <c r="A227" s="132">
        <v>2647</v>
      </c>
      <c r="B227" s="317" t="s">
        <v>4229</v>
      </c>
      <c r="C227" s="303">
        <v>216</v>
      </c>
      <c r="D227" s="94">
        <v>0</v>
      </c>
      <c r="E227" s="94"/>
      <c r="F227" s="125" t="str">
        <f t="shared" si="3"/>
        <v>-</v>
      </c>
    </row>
    <row r="228" spans="1:6" s="3" customFormat="1" x14ac:dyDescent="0.25">
      <c r="A228" s="132">
        <v>2648</v>
      </c>
      <c r="B228" s="317" t="s">
        <v>4230</v>
      </c>
      <c r="C228" s="303">
        <v>217</v>
      </c>
      <c r="D228" s="94">
        <v>0</v>
      </c>
      <c r="E228" s="94"/>
      <c r="F228" s="125" t="str">
        <f t="shared" si="3"/>
        <v>-</v>
      </c>
    </row>
    <row r="229" spans="1:6" s="3" customFormat="1" x14ac:dyDescent="0.25">
      <c r="A229" s="132">
        <v>2655</v>
      </c>
      <c r="B229" s="317" t="s">
        <v>4231</v>
      </c>
      <c r="C229" s="303">
        <v>218</v>
      </c>
      <c r="D229" s="94">
        <v>0</v>
      </c>
      <c r="E229" s="94"/>
      <c r="F229" s="125" t="str">
        <f t="shared" si="3"/>
        <v>-</v>
      </c>
    </row>
    <row r="230" spans="1:6" s="3" customFormat="1" x14ac:dyDescent="0.25">
      <c r="A230" s="132">
        <v>2656</v>
      </c>
      <c r="B230" s="317" t="s">
        <v>4232</v>
      </c>
      <c r="C230" s="303">
        <v>219</v>
      </c>
      <c r="D230" s="94">
        <v>0</v>
      </c>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v>0</v>
      </c>
      <c r="E232" s="94"/>
      <c r="F232" s="125" t="str">
        <f t="shared" si="3"/>
        <v>-</v>
      </c>
    </row>
    <row r="233" spans="1:6" s="3" customFormat="1" x14ac:dyDescent="0.25">
      <c r="A233" s="132" t="s">
        <v>976</v>
      </c>
      <c r="B233" s="314" t="s">
        <v>977</v>
      </c>
      <c r="C233" s="303">
        <v>222</v>
      </c>
      <c r="D233" s="94">
        <v>0</v>
      </c>
      <c r="E233" s="94"/>
      <c r="F233" s="125" t="str">
        <f t="shared" si="3"/>
        <v>-</v>
      </c>
    </row>
    <row r="234" spans="1:6" s="3" customFormat="1" x14ac:dyDescent="0.25">
      <c r="A234" s="132" t="s">
        <v>978</v>
      </c>
      <c r="B234" s="314" t="s">
        <v>3394</v>
      </c>
      <c r="C234" s="303">
        <v>223</v>
      </c>
      <c r="D234" s="97">
        <f>+D235+D243-D247+D251+D252+D253</f>
        <v>2605514</v>
      </c>
      <c r="E234" s="97">
        <f>+E235+E243-E247+E251+E252+E253</f>
        <v>3234263</v>
      </c>
      <c r="F234" s="124">
        <f t="shared" si="3"/>
        <v>124.13147655318681</v>
      </c>
    </row>
    <row r="235" spans="1:6" s="3" customFormat="1" x14ac:dyDescent="0.25">
      <c r="A235" s="132" t="s">
        <v>1279</v>
      </c>
      <c r="B235" s="314" t="s">
        <v>3395</v>
      </c>
      <c r="C235" s="303">
        <v>224</v>
      </c>
      <c r="D235" s="97">
        <f>D236-D239</f>
        <v>2626153</v>
      </c>
      <c r="E235" s="97">
        <f>E236-E239</f>
        <v>3563803</v>
      </c>
      <c r="F235" s="124">
        <f t="shared" si="3"/>
        <v>135.70431730367577</v>
      </c>
    </row>
    <row r="236" spans="1:6" s="3" customFormat="1" x14ac:dyDescent="0.25">
      <c r="A236" s="132" t="s">
        <v>1280</v>
      </c>
      <c r="B236" s="314" t="s">
        <v>3396</v>
      </c>
      <c r="C236" s="303">
        <v>225</v>
      </c>
      <c r="D236" s="97">
        <f>SUM(D237:D238)</f>
        <v>2626153</v>
      </c>
      <c r="E236" s="97">
        <f>SUM(E237:E238)</f>
        <v>3563803</v>
      </c>
      <c r="F236" s="124">
        <f t="shared" si="3"/>
        <v>135.70431730367577</v>
      </c>
    </row>
    <row r="237" spans="1:6" s="3" customFormat="1" x14ac:dyDescent="0.25">
      <c r="A237" s="132" t="s">
        <v>1281</v>
      </c>
      <c r="B237" s="314" t="s">
        <v>1282</v>
      </c>
      <c r="C237" s="303">
        <v>226</v>
      </c>
      <c r="D237" s="94">
        <v>2602148</v>
      </c>
      <c r="E237" s="94">
        <v>2726031</v>
      </c>
      <c r="F237" s="125">
        <f t="shared" si="3"/>
        <v>104.76079761796792</v>
      </c>
    </row>
    <row r="238" spans="1:6" s="3" customFormat="1" x14ac:dyDescent="0.25">
      <c r="A238" s="132" t="s">
        <v>1283</v>
      </c>
      <c r="B238" s="314" t="s">
        <v>1284</v>
      </c>
      <c r="C238" s="303">
        <v>227</v>
      </c>
      <c r="D238" s="94">
        <v>24005</v>
      </c>
      <c r="E238" s="94">
        <v>837772</v>
      </c>
      <c r="F238" s="125">
        <f t="shared" si="3"/>
        <v>3489.9895855030204</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v>0</v>
      </c>
      <c r="E240" s="94"/>
      <c r="F240" s="125" t="str">
        <f t="shared" si="3"/>
        <v>-</v>
      </c>
    </row>
    <row r="241" spans="1:6" s="3" customFormat="1" x14ac:dyDescent="0.25">
      <c r="A241" s="132" t="s">
        <v>4093</v>
      </c>
      <c r="B241" s="314" t="s">
        <v>4117</v>
      </c>
      <c r="C241" s="303">
        <v>230</v>
      </c>
      <c r="D241" s="94">
        <v>0</v>
      </c>
      <c r="E241" s="94"/>
      <c r="F241" s="125" t="str">
        <f t="shared" si="3"/>
        <v>-</v>
      </c>
    </row>
    <row r="242" spans="1:6" s="3" customFormat="1" x14ac:dyDescent="0.25">
      <c r="A242" s="132" t="s">
        <v>4118</v>
      </c>
      <c r="B242" s="314" t="s">
        <v>4119</v>
      </c>
      <c r="C242" s="303">
        <v>231</v>
      </c>
      <c r="D242" s="94">
        <v>0</v>
      </c>
      <c r="E242" s="94"/>
      <c r="F242" s="125" t="str">
        <f t="shared" si="3"/>
        <v>-</v>
      </c>
    </row>
    <row r="243" spans="1:6" s="3" customFormat="1" x14ac:dyDescent="0.25">
      <c r="A243" s="132" t="s">
        <v>4120</v>
      </c>
      <c r="B243" s="314" t="s">
        <v>3398</v>
      </c>
      <c r="C243" s="303">
        <v>232</v>
      </c>
      <c r="D243" s="97">
        <f>SUM(D244:D246)</f>
        <v>0</v>
      </c>
      <c r="E243" s="97">
        <f>SUM(E244:E246)</f>
        <v>46261</v>
      </c>
      <c r="F243" s="124" t="str">
        <f t="shared" si="3"/>
        <v>-</v>
      </c>
    </row>
    <row r="244" spans="1:6" s="3" customFormat="1" x14ac:dyDescent="0.25">
      <c r="A244" s="132" t="s">
        <v>2861</v>
      </c>
      <c r="B244" s="314" t="s">
        <v>4121</v>
      </c>
      <c r="C244" s="303">
        <v>233</v>
      </c>
      <c r="D244" s="94">
        <v>0</v>
      </c>
      <c r="E244" s="94">
        <v>46261</v>
      </c>
      <c r="F244" s="125" t="str">
        <f t="shared" si="3"/>
        <v>-</v>
      </c>
    </row>
    <row r="245" spans="1:6" s="3" customFormat="1" x14ac:dyDescent="0.25">
      <c r="A245" s="132" t="s">
        <v>1132</v>
      </c>
      <c r="B245" s="314" t="s">
        <v>2804</v>
      </c>
      <c r="C245" s="303">
        <v>234</v>
      </c>
      <c r="D245" s="94">
        <v>0</v>
      </c>
      <c r="E245" s="94"/>
      <c r="F245" s="125" t="str">
        <f t="shared" si="3"/>
        <v>-</v>
      </c>
    </row>
    <row r="246" spans="1:6" s="3" customFormat="1" x14ac:dyDescent="0.25">
      <c r="A246" s="132" t="s">
        <v>1623</v>
      </c>
      <c r="B246" s="314" t="s">
        <v>2805</v>
      </c>
      <c r="C246" s="303">
        <v>235</v>
      </c>
      <c r="D246" s="94">
        <v>0</v>
      </c>
      <c r="E246" s="94"/>
      <c r="F246" s="125" t="str">
        <f t="shared" si="3"/>
        <v>-</v>
      </c>
    </row>
    <row r="247" spans="1:6" s="3" customFormat="1" x14ac:dyDescent="0.25">
      <c r="A247" s="132" t="s">
        <v>2806</v>
      </c>
      <c r="B247" s="314" t="s">
        <v>3399</v>
      </c>
      <c r="C247" s="303">
        <v>236</v>
      </c>
      <c r="D247" s="97">
        <f>SUM(D248:D250)</f>
        <v>30367</v>
      </c>
      <c r="E247" s="97">
        <f>SUM(E248:E250)</f>
        <v>386164</v>
      </c>
      <c r="F247" s="124">
        <f t="shared" si="3"/>
        <v>1271.6567326374025</v>
      </c>
    </row>
    <row r="248" spans="1:6" s="3" customFormat="1" x14ac:dyDescent="0.25">
      <c r="A248" s="132" t="s">
        <v>2927</v>
      </c>
      <c r="B248" s="314" t="s">
        <v>2807</v>
      </c>
      <c r="C248" s="303">
        <v>237</v>
      </c>
      <c r="D248" s="94">
        <v>18159</v>
      </c>
      <c r="E248" s="94"/>
      <c r="F248" s="125">
        <f t="shared" si="3"/>
        <v>0</v>
      </c>
    </row>
    <row r="249" spans="1:6" s="3" customFormat="1" x14ac:dyDescent="0.25">
      <c r="A249" s="132" t="s">
        <v>2593</v>
      </c>
      <c r="B249" s="317" t="s">
        <v>2808</v>
      </c>
      <c r="C249" s="303">
        <v>238</v>
      </c>
      <c r="D249" s="94">
        <v>12208</v>
      </c>
      <c r="E249" s="94">
        <v>386164</v>
      </c>
      <c r="F249" s="125">
        <f t="shared" si="3"/>
        <v>3163.2044560943646</v>
      </c>
    </row>
    <row r="250" spans="1:6" s="3" customFormat="1" x14ac:dyDescent="0.25">
      <c r="A250" s="132" t="s">
        <v>1930</v>
      </c>
      <c r="B250" s="317" t="s">
        <v>2809</v>
      </c>
      <c r="C250" s="303">
        <v>239</v>
      </c>
      <c r="D250" s="94">
        <v>0</v>
      </c>
      <c r="E250" s="94"/>
      <c r="F250" s="125" t="str">
        <f t="shared" si="3"/>
        <v>-</v>
      </c>
    </row>
    <row r="251" spans="1:6" s="3" customFormat="1" x14ac:dyDescent="0.25">
      <c r="A251" s="132" t="s">
        <v>4283</v>
      </c>
      <c r="B251" s="317" t="s">
        <v>2810</v>
      </c>
      <c r="C251" s="303">
        <v>240</v>
      </c>
      <c r="D251" s="94">
        <v>9728</v>
      </c>
      <c r="E251" s="94">
        <v>10363</v>
      </c>
      <c r="F251" s="125">
        <f t="shared" si="3"/>
        <v>106.52754934210526</v>
      </c>
    </row>
    <row r="252" spans="1:6" s="3" customFormat="1" x14ac:dyDescent="0.25">
      <c r="A252" s="132" t="s">
        <v>2595</v>
      </c>
      <c r="B252" s="317" t="s">
        <v>1574</v>
      </c>
      <c r="C252" s="303">
        <v>241</v>
      </c>
      <c r="D252" s="94">
        <v>0</v>
      </c>
      <c r="E252" s="94"/>
      <c r="F252" s="125" t="str">
        <f t="shared" si="3"/>
        <v>-</v>
      </c>
    </row>
    <row r="253" spans="1:6" s="3" customFormat="1" x14ac:dyDescent="0.25">
      <c r="A253" s="132" t="s">
        <v>1575</v>
      </c>
      <c r="B253" s="317" t="s">
        <v>1576</v>
      </c>
      <c r="C253" s="303">
        <v>242</v>
      </c>
      <c r="D253" s="94">
        <v>0</v>
      </c>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v>0</v>
      </c>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v>0</v>
      </c>
      <c r="E258" s="94"/>
      <c r="F258" s="125" t="str">
        <f t="shared" ref="F258:F321" si="4">IF(D258&gt;0,IF(E258/D258&gt;=100,"&gt;&gt;100",E258/D258*100),"-")</f>
        <v>-</v>
      </c>
    </row>
    <row r="259" spans="1:6" s="3" customFormat="1" x14ac:dyDescent="0.25">
      <c r="A259" s="132" t="s">
        <v>3168</v>
      </c>
      <c r="B259" s="314" t="s">
        <v>3170</v>
      </c>
      <c r="C259" s="303">
        <v>247</v>
      </c>
      <c r="D259" s="94">
        <v>0</v>
      </c>
      <c r="E259" s="94"/>
      <c r="F259" s="125" t="str">
        <f t="shared" si="4"/>
        <v>-</v>
      </c>
    </row>
    <row r="260" spans="1:6" s="3" customFormat="1" x14ac:dyDescent="0.25">
      <c r="A260" s="132" t="s">
        <v>3171</v>
      </c>
      <c r="B260" s="314" t="s">
        <v>3172</v>
      </c>
      <c r="C260" s="303">
        <v>248</v>
      </c>
      <c r="D260" s="94">
        <v>0</v>
      </c>
      <c r="E260" s="94"/>
      <c r="F260" s="125" t="str">
        <f t="shared" si="4"/>
        <v>-</v>
      </c>
    </row>
    <row r="261" spans="1:6" s="3" customFormat="1" x14ac:dyDescent="0.25">
      <c r="A261" s="132" t="s">
        <v>3171</v>
      </c>
      <c r="B261" s="314" t="s">
        <v>3173</v>
      </c>
      <c r="C261" s="303">
        <v>249</v>
      </c>
      <c r="D261" s="94">
        <v>9728</v>
      </c>
      <c r="E261" s="94">
        <v>10363</v>
      </c>
      <c r="F261" s="125">
        <f t="shared" si="4"/>
        <v>106.52754934210526</v>
      </c>
    </row>
    <row r="262" spans="1:6" s="3" customFormat="1" x14ac:dyDescent="0.25">
      <c r="A262" s="132" t="s">
        <v>3174</v>
      </c>
      <c r="B262" s="314" t="s">
        <v>3175</v>
      </c>
      <c r="C262" s="303">
        <v>250</v>
      </c>
      <c r="D262" s="94">
        <v>0</v>
      </c>
      <c r="E262" s="94"/>
      <c r="F262" s="125" t="str">
        <f t="shared" si="4"/>
        <v>-</v>
      </c>
    </row>
    <row r="263" spans="1:6" s="3" customFormat="1" x14ac:dyDescent="0.25">
      <c r="A263" s="132" t="s">
        <v>3174</v>
      </c>
      <c r="B263" s="314" t="s">
        <v>3176</v>
      </c>
      <c r="C263" s="303">
        <v>251</v>
      </c>
      <c r="D263" s="94">
        <v>0</v>
      </c>
      <c r="E263" s="94"/>
      <c r="F263" s="125" t="str">
        <f t="shared" si="4"/>
        <v>-</v>
      </c>
    </row>
    <row r="264" spans="1:6" s="3" customFormat="1" x14ac:dyDescent="0.25">
      <c r="A264" s="321" t="s">
        <v>3401</v>
      </c>
      <c r="B264" s="322" t="s">
        <v>3402</v>
      </c>
      <c r="C264" s="303">
        <v>252</v>
      </c>
      <c r="D264" s="94">
        <v>0</v>
      </c>
      <c r="E264" s="94"/>
      <c r="F264" s="125"/>
    </row>
    <row r="265" spans="1:6" s="3" customFormat="1" x14ac:dyDescent="0.25">
      <c r="A265" s="321" t="s">
        <v>3403</v>
      </c>
      <c r="B265" s="322" t="s">
        <v>3404</v>
      </c>
      <c r="C265" s="303">
        <v>253</v>
      </c>
      <c r="D265" s="94">
        <v>0</v>
      </c>
      <c r="E265" s="94"/>
      <c r="F265" s="125"/>
    </row>
    <row r="266" spans="1:6" s="3" customFormat="1" x14ac:dyDescent="0.25">
      <c r="A266" s="321" t="s">
        <v>3405</v>
      </c>
      <c r="B266" s="322" t="s">
        <v>3406</v>
      </c>
      <c r="C266" s="303">
        <v>254</v>
      </c>
      <c r="D266" s="94">
        <v>0</v>
      </c>
      <c r="E266" s="94"/>
      <c r="F266" s="125"/>
    </row>
    <row r="267" spans="1:6" s="3" customFormat="1" x14ac:dyDescent="0.25">
      <c r="A267" s="321" t="s">
        <v>3407</v>
      </c>
      <c r="B267" s="322" t="s">
        <v>3408</v>
      </c>
      <c r="C267" s="303">
        <v>255</v>
      </c>
      <c r="D267" s="94">
        <v>0</v>
      </c>
      <c r="E267" s="94"/>
      <c r="F267" s="125"/>
    </row>
    <row r="268" spans="1:6" s="3" customFormat="1" x14ac:dyDescent="0.25">
      <c r="A268" s="321" t="s">
        <v>3409</v>
      </c>
      <c r="B268" s="322" t="s">
        <v>3410</v>
      </c>
      <c r="C268" s="303">
        <v>256</v>
      </c>
      <c r="D268" s="94">
        <v>0</v>
      </c>
      <c r="E268" s="94"/>
      <c r="F268" s="125"/>
    </row>
    <row r="269" spans="1:6" s="3" customFormat="1" x14ac:dyDescent="0.25">
      <c r="A269" s="321" t="s">
        <v>3411</v>
      </c>
      <c r="B269" s="322" t="s">
        <v>3412</v>
      </c>
      <c r="C269" s="303">
        <v>257</v>
      </c>
      <c r="D269" s="94">
        <v>0</v>
      </c>
      <c r="E269" s="94"/>
      <c r="F269" s="125"/>
    </row>
    <row r="270" spans="1:6" s="3" customFormat="1" ht="22.8" x14ac:dyDescent="0.25">
      <c r="A270" s="132" t="s">
        <v>240</v>
      </c>
      <c r="B270" s="314" t="s">
        <v>241</v>
      </c>
      <c r="C270" s="303">
        <v>258</v>
      </c>
      <c r="D270" s="94">
        <v>0</v>
      </c>
      <c r="E270" s="94"/>
      <c r="F270" s="125" t="str">
        <f t="shared" si="4"/>
        <v>-</v>
      </c>
    </row>
    <row r="271" spans="1:6" s="3" customFormat="1" x14ac:dyDescent="0.25">
      <c r="A271" s="132" t="s">
        <v>242</v>
      </c>
      <c r="B271" s="314" t="s">
        <v>243</v>
      </c>
      <c r="C271" s="303">
        <v>259</v>
      </c>
      <c r="D271" s="94">
        <v>0</v>
      </c>
      <c r="E271" s="94"/>
      <c r="F271" s="125" t="str">
        <f t="shared" si="4"/>
        <v>-</v>
      </c>
    </row>
    <row r="272" spans="1:6" s="3" customFormat="1" x14ac:dyDescent="0.25">
      <c r="A272" s="132" t="s">
        <v>244</v>
      </c>
      <c r="B272" s="314" t="s">
        <v>245</v>
      </c>
      <c r="C272" s="303">
        <v>260</v>
      </c>
      <c r="D272" s="94">
        <v>0</v>
      </c>
      <c r="E272" s="94"/>
      <c r="F272" s="125"/>
    </row>
    <row r="273" spans="1:6" s="3" customFormat="1" x14ac:dyDescent="0.25">
      <c r="A273" s="132" t="s">
        <v>246</v>
      </c>
      <c r="B273" s="314" t="s">
        <v>247</v>
      </c>
      <c r="C273" s="303">
        <v>261</v>
      </c>
      <c r="D273" s="94">
        <v>0</v>
      </c>
      <c r="E273" s="94"/>
      <c r="F273" s="125"/>
    </row>
    <row r="274" spans="1:6" s="3" customFormat="1" x14ac:dyDescent="0.25">
      <c r="A274" s="132" t="s">
        <v>248</v>
      </c>
      <c r="B274" s="314" t="s">
        <v>1327</v>
      </c>
      <c r="C274" s="303">
        <v>262</v>
      </c>
      <c r="D274" s="94">
        <v>0</v>
      </c>
      <c r="E274" s="94"/>
      <c r="F274" s="125"/>
    </row>
    <row r="275" spans="1:6" s="3" customFormat="1" x14ac:dyDescent="0.25">
      <c r="A275" s="132" t="s">
        <v>1328</v>
      </c>
      <c r="B275" s="314" t="s">
        <v>1329</v>
      </c>
      <c r="C275" s="303">
        <v>263</v>
      </c>
      <c r="D275" s="94">
        <v>0</v>
      </c>
      <c r="E275" s="94"/>
      <c r="F275" s="125"/>
    </row>
    <row r="276" spans="1:6" s="3" customFormat="1" x14ac:dyDescent="0.25">
      <c r="A276" s="132" t="s">
        <v>1330</v>
      </c>
      <c r="B276" s="314" t="s">
        <v>1331</v>
      </c>
      <c r="C276" s="303">
        <v>264</v>
      </c>
      <c r="D276" s="94">
        <v>0</v>
      </c>
      <c r="E276" s="94"/>
      <c r="F276" s="125"/>
    </row>
    <row r="277" spans="1:6" s="3" customFormat="1" ht="22.8" x14ac:dyDescent="0.25">
      <c r="A277" s="132" t="s">
        <v>1332</v>
      </c>
      <c r="B277" s="314" t="s">
        <v>1333</v>
      </c>
      <c r="C277" s="303">
        <v>265</v>
      </c>
      <c r="D277" s="94">
        <v>0</v>
      </c>
      <c r="E277" s="94"/>
      <c r="F277" s="125"/>
    </row>
    <row r="278" spans="1:6" s="3" customFormat="1" x14ac:dyDescent="0.25">
      <c r="A278" s="132" t="s">
        <v>1334</v>
      </c>
      <c r="B278" s="314" t="s">
        <v>1335</v>
      </c>
      <c r="C278" s="303">
        <v>266</v>
      </c>
      <c r="D278" s="94">
        <v>0</v>
      </c>
      <c r="E278" s="94"/>
      <c r="F278" s="125"/>
    </row>
    <row r="279" spans="1:6" s="3" customFormat="1" x14ac:dyDescent="0.25">
      <c r="A279" s="132" t="s">
        <v>1336</v>
      </c>
      <c r="B279" s="314" t="s">
        <v>1337</v>
      </c>
      <c r="C279" s="303">
        <v>267</v>
      </c>
      <c r="D279" s="94">
        <v>0</v>
      </c>
      <c r="E279" s="94"/>
      <c r="F279" s="125"/>
    </row>
    <row r="280" spans="1:6" s="3" customFormat="1" x14ac:dyDescent="0.25">
      <c r="A280" s="132" t="s">
        <v>294</v>
      </c>
      <c r="B280" s="314" t="s">
        <v>295</v>
      </c>
      <c r="C280" s="303">
        <v>268</v>
      </c>
      <c r="D280" s="94">
        <v>0</v>
      </c>
      <c r="E280" s="94"/>
      <c r="F280" s="125"/>
    </row>
    <row r="281" spans="1:6" s="3" customFormat="1" x14ac:dyDescent="0.25">
      <c r="A281" s="132" t="s">
        <v>296</v>
      </c>
      <c r="B281" s="314" t="s">
        <v>297</v>
      </c>
      <c r="C281" s="303">
        <v>269</v>
      </c>
      <c r="D281" s="94">
        <v>0</v>
      </c>
      <c r="E281" s="94"/>
      <c r="F281" s="125"/>
    </row>
    <row r="282" spans="1:6" s="3" customFormat="1" x14ac:dyDescent="0.25">
      <c r="A282" s="132" t="s">
        <v>298</v>
      </c>
      <c r="B282" s="314" t="s">
        <v>299</v>
      </c>
      <c r="C282" s="303">
        <v>270</v>
      </c>
      <c r="D282" s="94">
        <v>0</v>
      </c>
      <c r="E282" s="94"/>
      <c r="F282" s="125"/>
    </row>
    <row r="283" spans="1:6" s="3" customFormat="1" x14ac:dyDescent="0.25">
      <c r="A283" s="132" t="s">
        <v>300</v>
      </c>
      <c r="B283" s="314" t="s">
        <v>969</v>
      </c>
      <c r="C283" s="303">
        <v>271</v>
      </c>
      <c r="D283" s="94">
        <v>0</v>
      </c>
      <c r="E283" s="94"/>
      <c r="F283" s="125"/>
    </row>
    <row r="284" spans="1:6" s="3" customFormat="1" ht="22.8" x14ac:dyDescent="0.25">
      <c r="A284" s="132" t="s">
        <v>970</v>
      </c>
      <c r="B284" s="314" t="s">
        <v>971</v>
      </c>
      <c r="C284" s="303">
        <v>272</v>
      </c>
      <c r="D284" s="94">
        <v>0</v>
      </c>
      <c r="E284" s="94"/>
      <c r="F284" s="125"/>
    </row>
    <row r="285" spans="1:6" s="3" customFormat="1" ht="22.8" x14ac:dyDescent="0.25">
      <c r="A285" s="132" t="s">
        <v>972</v>
      </c>
      <c r="B285" s="314" t="s">
        <v>289</v>
      </c>
      <c r="C285" s="303">
        <v>273</v>
      </c>
      <c r="D285" s="94">
        <v>0</v>
      </c>
      <c r="E285" s="94"/>
      <c r="F285" s="125"/>
    </row>
    <row r="286" spans="1:6" s="3" customFormat="1" x14ac:dyDescent="0.25">
      <c r="A286" s="321" t="s">
        <v>3413</v>
      </c>
      <c r="B286" s="322" t="s">
        <v>3414</v>
      </c>
      <c r="C286" s="303">
        <v>274</v>
      </c>
      <c r="D286" s="94">
        <v>0</v>
      </c>
      <c r="E286" s="94"/>
      <c r="F286" s="125"/>
    </row>
    <row r="287" spans="1:6" s="3" customFormat="1" x14ac:dyDescent="0.25">
      <c r="A287" s="132" t="s">
        <v>3177</v>
      </c>
      <c r="B287" s="314" t="s">
        <v>3273</v>
      </c>
      <c r="C287" s="303">
        <v>275</v>
      </c>
      <c r="D287" s="94">
        <v>0</v>
      </c>
      <c r="E287" s="94"/>
      <c r="F287" s="125" t="str">
        <f t="shared" si="4"/>
        <v>-</v>
      </c>
    </row>
    <row r="288" spans="1:6" s="3" customFormat="1" x14ac:dyDescent="0.25">
      <c r="A288" s="132" t="s">
        <v>3177</v>
      </c>
      <c r="B288" s="314" t="s">
        <v>3274</v>
      </c>
      <c r="C288" s="303">
        <v>276</v>
      </c>
      <c r="D288" s="94">
        <v>567918</v>
      </c>
      <c r="E288" s="94">
        <v>1151080</v>
      </c>
      <c r="F288" s="125">
        <f t="shared" si="4"/>
        <v>202.6841903232509</v>
      </c>
    </row>
    <row r="289" spans="1:6" s="3" customFormat="1" x14ac:dyDescent="0.25">
      <c r="A289" s="132" t="s">
        <v>3275</v>
      </c>
      <c r="B289" s="314" t="s">
        <v>3276</v>
      </c>
      <c r="C289" s="303">
        <v>277</v>
      </c>
      <c r="D289" s="94">
        <v>0</v>
      </c>
      <c r="E289" s="94"/>
      <c r="F289" s="125" t="str">
        <f t="shared" si="4"/>
        <v>-</v>
      </c>
    </row>
    <row r="290" spans="1:6" s="3" customFormat="1" x14ac:dyDescent="0.25">
      <c r="A290" s="132" t="s">
        <v>3275</v>
      </c>
      <c r="B290" s="314" t="s">
        <v>3277</v>
      </c>
      <c r="C290" s="303">
        <v>278</v>
      </c>
      <c r="D290" s="94">
        <v>319</v>
      </c>
      <c r="E290" s="94">
        <v>11646</v>
      </c>
      <c r="F290" s="125">
        <f t="shared" si="4"/>
        <v>3650.7836990595615</v>
      </c>
    </row>
    <row r="291" spans="1:6" s="3" customFormat="1" x14ac:dyDescent="0.25">
      <c r="A291" s="132" t="s">
        <v>3278</v>
      </c>
      <c r="B291" s="314" t="s">
        <v>3279</v>
      </c>
      <c r="C291" s="303">
        <v>279</v>
      </c>
      <c r="D291" s="94">
        <v>0</v>
      </c>
      <c r="E291" s="94"/>
      <c r="F291" s="125" t="str">
        <f t="shared" si="4"/>
        <v>-</v>
      </c>
    </row>
    <row r="292" spans="1:6" s="3" customFormat="1" x14ac:dyDescent="0.25">
      <c r="A292" s="132" t="s">
        <v>3278</v>
      </c>
      <c r="B292" s="314" t="s">
        <v>3280</v>
      </c>
      <c r="C292" s="303">
        <v>280</v>
      </c>
      <c r="D292" s="94">
        <v>0</v>
      </c>
      <c r="E292" s="94"/>
      <c r="F292" s="125" t="str">
        <f t="shared" si="4"/>
        <v>-</v>
      </c>
    </row>
    <row r="293" spans="1:6" s="3" customFormat="1" x14ac:dyDescent="0.25">
      <c r="A293" s="132" t="s">
        <v>3281</v>
      </c>
      <c r="B293" s="314" t="s">
        <v>3282</v>
      </c>
      <c r="C293" s="303">
        <v>281</v>
      </c>
      <c r="D293" s="94">
        <v>0</v>
      </c>
      <c r="E293" s="94"/>
      <c r="F293" s="125" t="str">
        <f t="shared" si="4"/>
        <v>-</v>
      </c>
    </row>
    <row r="294" spans="1:6" s="3" customFormat="1" x14ac:dyDescent="0.25">
      <c r="A294" s="132" t="s">
        <v>3281</v>
      </c>
      <c r="B294" s="314" t="s">
        <v>3283</v>
      </c>
      <c r="C294" s="303">
        <v>282</v>
      </c>
      <c r="D294" s="94">
        <v>0</v>
      </c>
      <c r="E294" s="94"/>
      <c r="F294" s="125" t="str">
        <f t="shared" si="4"/>
        <v>-</v>
      </c>
    </row>
    <row r="295" spans="1:6" s="3" customFormat="1" x14ac:dyDescent="0.25">
      <c r="A295" s="132" t="s">
        <v>290</v>
      </c>
      <c r="B295" s="104" t="s">
        <v>291</v>
      </c>
      <c r="C295" s="303">
        <v>283</v>
      </c>
      <c r="D295" s="94">
        <v>0</v>
      </c>
      <c r="E295" s="94"/>
      <c r="F295" s="125" t="str">
        <f t="shared" si="4"/>
        <v>-</v>
      </c>
    </row>
    <row r="296" spans="1:6" s="3" customFormat="1" x14ac:dyDescent="0.25">
      <c r="A296" s="321" t="s">
        <v>3415</v>
      </c>
      <c r="B296" s="323" t="s">
        <v>3416</v>
      </c>
      <c r="C296" s="303">
        <v>284</v>
      </c>
      <c r="D296" s="94">
        <v>0</v>
      </c>
      <c r="E296" s="94"/>
      <c r="F296" s="125"/>
    </row>
    <row r="297" spans="1:6" s="3" customFormat="1" x14ac:dyDescent="0.25">
      <c r="A297" s="321" t="s">
        <v>3417</v>
      </c>
      <c r="B297" s="323" t="s">
        <v>2054</v>
      </c>
      <c r="C297" s="303">
        <v>285</v>
      </c>
      <c r="D297" s="94">
        <v>0</v>
      </c>
      <c r="E297" s="94"/>
      <c r="F297" s="125"/>
    </row>
    <row r="298" spans="1:6" s="3" customFormat="1" x14ac:dyDescent="0.25">
      <c r="A298" s="321">
        <v>23954</v>
      </c>
      <c r="B298" s="323" t="s">
        <v>2055</v>
      </c>
      <c r="C298" s="303">
        <v>286</v>
      </c>
      <c r="D298" s="94">
        <v>0</v>
      </c>
      <c r="E298" s="94"/>
      <c r="F298" s="125"/>
    </row>
    <row r="299" spans="1:6" s="3" customFormat="1" x14ac:dyDescent="0.25">
      <c r="A299" s="321">
        <v>23955</v>
      </c>
      <c r="B299" s="323" t="s">
        <v>2056</v>
      </c>
      <c r="C299" s="303">
        <v>287</v>
      </c>
      <c r="D299" s="94">
        <v>0</v>
      </c>
      <c r="E299" s="94"/>
      <c r="F299" s="125"/>
    </row>
    <row r="300" spans="1:6" s="3" customFormat="1" x14ac:dyDescent="0.25">
      <c r="A300" s="321">
        <v>23956</v>
      </c>
      <c r="B300" s="323" t="s">
        <v>2057</v>
      </c>
      <c r="C300" s="303">
        <v>288</v>
      </c>
      <c r="D300" s="94">
        <v>0</v>
      </c>
      <c r="E300" s="94"/>
      <c r="F300" s="125"/>
    </row>
    <row r="301" spans="1:6" s="3" customFormat="1" x14ac:dyDescent="0.25">
      <c r="A301" s="321">
        <v>23957</v>
      </c>
      <c r="B301" s="323" t="s">
        <v>2058</v>
      </c>
      <c r="C301" s="303">
        <v>289</v>
      </c>
      <c r="D301" s="94">
        <v>0</v>
      </c>
      <c r="E301" s="94"/>
      <c r="F301" s="125"/>
    </row>
    <row r="302" spans="1:6" s="3" customFormat="1" x14ac:dyDescent="0.25">
      <c r="A302" s="132">
        <v>23958</v>
      </c>
      <c r="B302" s="104" t="s">
        <v>2059</v>
      </c>
      <c r="C302" s="303">
        <v>290</v>
      </c>
      <c r="D302" s="94">
        <v>0</v>
      </c>
      <c r="E302" s="94"/>
      <c r="F302" s="125"/>
    </row>
    <row r="303" spans="1:6" s="3" customFormat="1" x14ac:dyDescent="0.25">
      <c r="A303" s="132" t="s">
        <v>292</v>
      </c>
      <c r="B303" s="104" t="s">
        <v>293</v>
      </c>
      <c r="C303" s="303">
        <v>291</v>
      </c>
      <c r="D303" s="94">
        <v>0</v>
      </c>
      <c r="E303" s="94"/>
      <c r="F303" s="125" t="str">
        <f t="shared" si="4"/>
        <v>-</v>
      </c>
    </row>
    <row r="304" spans="1:6" s="3" customFormat="1" x14ac:dyDescent="0.25">
      <c r="A304" s="132">
        <v>26224</v>
      </c>
      <c r="B304" s="104" t="s">
        <v>1419</v>
      </c>
      <c r="C304" s="303">
        <v>292</v>
      </c>
      <c r="D304" s="94">
        <v>0</v>
      </c>
      <c r="E304" s="94"/>
      <c r="F304" s="125" t="str">
        <f t="shared" si="4"/>
        <v>-</v>
      </c>
    </row>
    <row r="305" spans="1:6" s="3" customFormat="1" x14ac:dyDescent="0.25">
      <c r="A305" s="132">
        <v>26233</v>
      </c>
      <c r="B305" s="104" t="s">
        <v>2125</v>
      </c>
      <c r="C305" s="303">
        <v>293</v>
      </c>
      <c r="D305" s="94">
        <v>0</v>
      </c>
      <c r="E305" s="94"/>
      <c r="F305" s="125" t="str">
        <f t="shared" si="4"/>
        <v>-</v>
      </c>
    </row>
    <row r="306" spans="1:6" s="3" customFormat="1" x14ac:dyDescent="0.25">
      <c r="A306" s="132" t="s">
        <v>2126</v>
      </c>
      <c r="B306" s="104" t="s">
        <v>2127</v>
      </c>
      <c r="C306" s="303">
        <v>294</v>
      </c>
      <c r="D306" s="94">
        <v>0</v>
      </c>
      <c r="E306" s="94"/>
      <c r="F306" s="125" t="str">
        <f t="shared" si="4"/>
        <v>-</v>
      </c>
    </row>
    <row r="307" spans="1:6" s="3" customFormat="1" x14ac:dyDescent="0.25">
      <c r="A307" s="132">
        <v>26244</v>
      </c>
      <c r="B307" s="104" t="s">
        <v>2128</v>
      </c>
      <c r="C307" s="303">
        <v>295</v>
      </c>
      <c r="D307" s="94">
        <v>0</v>
      </c>
      <c r="E307" s="94"/>
      <c r="F307" s="125" t="str">
        <f t="shared" si="4"/>
        <v>-</v>
      </c>
    </row>
    <row r="308" spans="1:6" s="3" customFormat="1" x14ac:dyDescent="0.25">
      <c r="A308" s="132">
        <v>26314</v>
      </c>
      <c r="B308" s="104" t="s">
        <v>2129</v>
      </c>
      <c r="C308" s="303">
        <v>296</v>
      </c>
      <c r="D308" s="94">
        <v>0</v>
      </c>
      <c r="E308" s="94"/>
      <c r="F308" s="125" t="str">
        <f t="shared" si="4"/>
        <v>-</v>
      </c>
    </row>
    <row r="309" spans="1:6" s="3" customFormat="1" x14ac:dyDescent="0.25">
      <c r="A309" s="132" t="s">
        <v>2130</v>
      </c>
      <c r="B309" s="104" t="s">
        <v>2131</v>
      </c>
      <c r="C309" s="303">
        <v>297</v>
      </c>
      <c r="D309" s="94">
        <v>0</v>
      </c>
      <c r="E309" s="94"/>
      <c r="F309" s="125" t="str">
        <f t="shared" si="4"/>
        <v>-</v>
      </c>
    </row>
    <row r="310" spans="1:6" s="3" customFormat="1" x14ac:dyDescent="0.25">
      <c r="A310" s="132">
        <v>26434</v>
      </c>
      <c r="B310" s="104" t="s">
        <v>2132</v>
      </c>
      <c r="C310" s="303">
        <v>298</v>
      </c>
      <c r="D310" s="94">
        <v>0</v>
      </c>
      <c r="E310" s="94"/>
      <c r="F310" s="125" t="str">
        <f t="shared" si="4"/>
        <v>-</v>
      </c>
    </row>
    <row r="311" spans="1:6" s="3" customFormat="1" x14ac:dyDescent="0.25">
      <c r="A311" s="132">
        <v>26443</v>
      </c>
      <c r="B311" s="104" t="s">
        <v>2830</v>
      </c>
      <c r="C311" s="303">
        <v>299</v>
      </c>
      <c r="D311" s="94">
        <v>0</v>
      </c>
      <c r="E311" s="94"/>
      <c r="F311" s="125" t="str">
        <f t="shared" si="4"/>
        <v>-</v>
      </c>
    </row>
    <row r="312" spans="1:6" s="3" customFormat="1" x14ac:dyDescent="0.25">
      <c r="A312" s="132" t="s">
        <v>2831</v>
      </c>
      <c r="B312" s="104" t="s">
        <v>2832</v>
      </c>
      <c r="C312" s="303">
        <v>300</v>
      </c>
      <c r="D312" s="94">
        <v>0</v>
      </c>
      <c r="E312" s="94"/>
      <c r="F312" s="125" t="str">
        <f t="shared" si="4"/>
        <v>-</v>
      </c>
    </row>
    <row r="313" spans="1:6" s="3" customFormat="1" x14ac:dyDescent="0.25">
      <c r="A313" s="132">
        <v>26454</v>
      </c>
      <c r="B313" s="104" t="s">
        <v>2833</v>
      </c>
      <c r="C313" s="303">
        <v>301</v>
      </c>
      <c r="D313" s="94">
        <v>0</v>
      </c>
      <c r="E313" s="94"/>
      <c r="F313" s="125" t="str">
        <f t="shared" si="4"/>
        <v>-</v>
      </c>
    </row>
    <row r="314" spans="1:6" s="3" customFormat="1" x14ac:dyDescent="0.25">
      <c r="A314" s="132" t="s">
        <v>2834</v>
      </c>
      <c r="B314" s="104" t="s">
        <v>2835</v>
      </c>
      <c r="C314" s="303">
        <v>302</v>
      </c>
      <c r="D314" s="94">
        <v>0</v>
      </c>
      <c r="E314" s="94"/>
      <c r="F314" s="125" t="str">
        <f t="shared" si="4"/>
        <v>-</v>
      </c>
    </row>
    <row r="315" spans="1:6" s="3" customFormat="1" x14ac:dyDescent="0.25">
      <c r="A315" s="132">
        <v>26464</v>
      </c>
      <c r="B315" s="104" t="s">
        <v>2836</v>
      </c>
      <c r="C315" s="303">
        <v>303</v>
      </c>
      <c r="D315" s="94">
        <v>0</v>
      </c>
      <c r="E315" s="94"/>
      <c r="F315" s="125" t="str">
        <f t="shared" si="4"/>
        <v>-</v>
      </c>
    </row>
    <row r="316" spans="1:6" s="3" customFormat="1" x14ac:dyDescent="0.25">
      <c r="A316" s="132">
        <v>26473</v>
      </c>
      <c r="B316" s="104" t="s">
        <v>1479</v>
      </c>
      <c r="C316" s="303">
        <v>304</v>
      </c>
      <c r="D316" s="94">
        <v>0</v>
      </c>
      <c r="E316" s="94"/>
      <c r="F316" s="125" t="str">
        <f t="shared" si="4"/>
        <v>-</v>
      </c>
    </row>
    <row r="317" spans="1:6" s="3" customFormat="1" x14ac:dyDescent="0.25">
      <c r="A317" s="132" t="s">
        <v>1480</v>
      </c>
      <c r="B317" s="104" t="s">
        <v>1481</v>
      </c>
      <c r="C317" s="303">
        <v>305</v>
      </c>
      <c r="D317" s="94">
        <v>0</v>
      </c>
      <c r="E317" s="94"/>
      <c r="F317" s="125" t="str">
        <f t="shared" si="4"/>
        <v>-</v>
      </c>
    </row>
    <row r="318" spans="1:6" s="3" customFormat="1" x14ac:dyDescent="0.25">
      <c r="A318" s="132">
        <v>26484</v>
      </c>
      <c r="B318" s="104" t="s">
        <v>1482</v>
      </c>
      <c r="C318" s="303">
        <v>306</v>
      </c>
      <c r="D318" s="94">
        <v>0</v>
      </c>
      <c r="E318" s="94"/>
      <c r="F318" s="125" t="str">
        <f t="shared" si="4"/>
        <v>-</v>
      </c>
    </row>
    <row r="319" spans="1:6" s="3" customFormat="1" x14ac:dyDescent="0.25">
      <c r="A319" s="132">
        <v>26534</v>
      </c>
      <c r="B319" s="104" t="s">
        <v>1483</v>
      </c>
      <c r="C319" s="303">
        <v>307</v>
      </c>
      <c r="D319" s="94">
        <v>0</v>
      </c>
      <c r="E319" s="94"/>
      <c r="F319" s="125" t="str">
        <f t="shared" si="4"/>
        <v>-</v>
      </c>
    </row>
    <row r="320" spans="1:6" s="3" customFormat="1" x14ac:dyDescent="0.25">
      <c r="A320" s="132">
        <v>26544</v>
      </c>
      <c r="B320" s="104" t="s">
        <v>1484</v>
      </c>
      <c r="C320" s="303">
        <v>308</v>
      </c>
      <c r="D320" s="94">
        <v>0</v>
      </c>
      <c r="E320" s="94"/>
      <c r="F320" s="125" t="str">
        <f t="shared" si="4"/>
        <v>-</v>
      </c>
    </row>
    <row r="321" spans="1:7" s="3" customFormat="1" x14ac:dyDescent="0.25">
      <c r="A321" s="132">
        <v>26554</v>
      </c>
      <c r="B321" s="104" t="s">
        <v>1485</v>
      </c>
      <c r="C321" s="303">
        <v>309</v>
      </c>
      <c r="D321" s="94">
        <v>0</v>
      </c>
      <c r="E321" s="94"/>
      <c r="F321" s="125" t="str">
        <f t="shared" si="4"/>
        <v>-</v>
      </c>
    </row>
    <row r="322" spans="1:7" s="3" customFormat="1" ht="14.1" customHeight="1" x14ac:dyDescent="0.25">
      <c r="A322" s="319">
        <v>26564</v>
      </c>
      <c r="B322" s="324" t="s">
        <v>1486</v>
      </c>
      <c r="C322" s="306">
        <v>310</v>
      </c>
      <c r="D322" s="95">
        <v>0</v>
      </c>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NEDA ČAVEC</v>
      </c>
      <c r="B325" s="291"/>
      <c r="D325" s="293"/>
      <c r="E325" s="293"/>
      <c r="F325" s="291"/>
      <c r="G325" s="307"/>
    </row>
    <row r="326" spans="1:7" s="292" customFormat="1" ht="15" customHeight="1" x14ac:dyDescent="0.25">
      <c r="A326" s="291" t="str">
        <f>IF(RefStr!H27="","Telefon za kontakt: _________________","Telefon za kontakt: " &amp; RefStr!H27)</f>
        <v>Telefon za kontakt: 034236386</v>
      </c>
      <c r="B326" s="291"/>
      <c r="F326" s="291"/>
      <c r="G326" s="307"/>
    </row>
    <row r="327" spans="1:7" s="292" customFormat="1" ht="15" customHeight="1" x14ac:dyDescent="0.25">
      <c r="A327" s="291" t="str">
        <f>IF(RefStr!H33="","Odgovorna osoba: _____________________________","Odgovorna osoba: " &amp; RefStr!H33)</f>
        <v>Odgovorna osoba: JOSIP PROLOŠČIĆ, dipl.teolog</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36" sqref="E136"/>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09747</v>
      </c>
      <c r="C4" s="414"/>
      <c r="D4" s="414"/>
      <c r="E4" s="415">
        <f>SUM(Skriveni!G1287:G1423)</f>
        <v>7652978.8060000008</v>
      </c>
      <c r="F4" s="416"/>
    </row>
    <row r="5" spans="1:6" ht="15" customHeight="1" x14ac:dyDescent="0.2">
      <c r="B5" s="413" t="str">
        <f>"Naziv: "&amp;IF(RefStr!B10&lt;&gt;"",RefStr!B10,"_______________________________________")</f>
        <v>Naziv: OŠ VLADIMIR NAZOR TRENKOVO</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4886682</v>
      </c>
      <c r="E121" s="97">
        <f>E122+E125+E128+E129+SUM(E132:E135)</f>
        <v>5709352</v>
      </c>
      <c r="F121" s="125">
        <f t="shared" si="1"/>
        <v>116.83494035421171</v>
      </c>
    </row>
    <row r="122" spans="1:6" s="3" customFormat="1" x14ac:dyDescent="0.25">
      <c r="A122" s="132" t="s">
        <v>2919</v>
      </c>
      <c r="B122" s="105" t="s">
        <v>3973</v>
      </c>
      <c r="C122" s="303">
        <v>111</v>
      </c>
      <c r="D122" s="97">
        <f>SUM(D123:D124)</f>
        <v>4793582</v>
      </c>
      <c r="E122" s="97">
        <f>SUM(E123:E124)</f>
        <v>5621612</v>
      </c>
      <c r="F122" s="125">
        <f t="shared" si="1"/>
        <v>117.27372140499526</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4793582</v>
      </c>
      <c r="E124" s="94">
        <v>5621612</v>
      </c>
      <c r="F124" s="125">
        <f t="shared" si="1"/>
        <v>117.27372140499526</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v>93100</v>
      </c>
      <c r="E135" s="94">
        <v>87740</v>
      </c>
      <c r="F135" s="125">
        <f t="shared" si="1"/>
        <v>94.242749731471534</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4886682</v>
      </c>
      <c r="E148" s="107">
        <f>E12+E29+E35+E42+E82+E89+E96+E114+E121+E136</f>
        <v>5709352</v>
      </c>
      <c r="F148" s="126">
        <f t="shared" si="2"/>
        <v>116.83494035421171</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NEDA ČAVEC</v>
      </c>
      <c r="B151" s="291"/>
      <c r="D151" s="293"/>
      <c r="E151" s="293"/>
      <c r="F151" s="291"/>
      <c r="G151" s="307"/>
    </row>
    <row r="152" spans="1:7" s="292" customFormat="1" ht="15" customHeight="1" x14ac:dyDescent="0.25">
      <c r="A152" s="291" t="str">
        <f>IF(RefStr!H27="","Telefon za kontakt: _________________","Telefon za kontakt: " &amp; RefStr!H27)</f>
        <v>Telefon za kontakt: 034236386</v>
      </c>
      <c r="B152" s="291"/>
      <c r="E152" s="291"/>
      <c r="F152" s="291"/>
      <c r="G152" s="307"/>
    </row>
    <row r="153" spans="1:7" s="292" customFormat="1" ht="15" customHeight="1" x14ac:dyDescent="0.25">
      <c r="A153" s="291" t="str">
        <f>IF(RefStr!H33="","Odgovorna osoba: _____________________________","Odgovorna osoba: " &amp; RefStr!H33)</f>
        <v>Odgovorna osoba: JOSIP PROLOŠČIĆ, dipl.teolog</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09747</v>
      </c>
      <c r="C4" s="450"/>
      <c r="D4" s="415">
        <f>SUM(Skriveni!G1424:G1467)</f>
        <v>0</v>
      </c>
      <c r="E4" s="416"/>
    </row>
    <row r="5" spans="1:6" ht="15" customHeight="1" x14ac:dyDescent="0.25">
      <c r="B5" s="413" t="str">
        <f>"Naziv: "&amp;IF(RefStr!B10&lt;&gt;"",RefStr!B10,"_______________________________________")</f>
        <v>Naziv: OŠ VLADIMIR NAZOR TRENKOVO</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NEDA ČAVEC</v>
      </c>
      <c r="B59" s="291"/>
      <c r="D59" s="293"/>
      <c r="E59" s="293"/>
      <c r="F59" s="291"/>
      <c r="G59" s="307"/>
    </row>
    <row r="60" spans="1:7" s="292" customFormat="1" ht="15" customHeight="1" x14ac:dyDescent="0.25">
      <c r="A60" s="291" t="str">
        <f>IF(RefStr!H27="","Telefon za kontakt: _________________","Telefon za kontakt: " &amp; RefStr!H27)</f>
        <v>Telefon za kontakt: 034236386</v>
      </c>
      <c r="B60" s="291"/>
      <c r="F60" s="291"/>
      <c r="G60" s="307"/>
    </row>
    <row r="61" spans="1:7" s="292" customFormat="1" ht="15" customHeight="1" x14ac:dyDescent="0.25">
      <c r="A61" s="291" t="str">
        <f>IF(RefStr!H33="","Odgovorna osoba: _____________________________","Odgovorna osoba: " &amp; RefStr!H33)</f>
        <v>Odgovorna osoba: JOSIP PROLOŠČIĆ, dipl.teolog</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3" activePane="bottomLeft" state="frozen"/>
      <selection pane="bottomLeft" activeCell="D32" sqref="D32"/>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09747</v>
      </c>
      <c r="C4" s="415">
        <f>SUM(Skriveni!G1468:G1561)</f>
        <v>672895.89399999997</v>
      </c>
      <c r="D4" s="416"/>
    </row>
    <row r="5" spans="1:5" s="23" customFormat="1" ht="15" customHeight="1" x14ac:dyDescent="0.25">
      <c r="B5" s="98" t="str">
        <f>"Naziv: "&amp;IF(RefStr!B10&lt;&gt;"",RefStr!B10,"_______________________________________")</f>
        <v>Naziv: OŠ VLADIMIR NAZOR TRENKOVO</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568237</v>
      </c>
    </row>
    <row r="13" spans="1:5" s="2" customFormat="1" x14ac:dyDescent="0.25">
      <c r="A13" s="270"/>
      <c r="B13" s="271" t="s">
        <v>2062</v>
      </c>
      <c r="C13" s="264">
        <v>2</v>
      </c>
      <c r="D13" s="140">
        <f>D14+D15+D23+D24</f>
        <v>6456060</v>
      </c>
    </row>
    <row r="14" spans="1:5" s="2" customFormat="1" x14ac:dyDescent="0.25">
      <c r="A14" s="270"/>
      <c r="B14" s="271" t="s">
        <v>4041</v>
      </c>
      <c r="C14" s="264">
        <v>3</v>
      </c>
      <c r="D14" s="141">
        <v>688598</v>
      </c>
    </row>
    <row r="15" spans="1:5" s="2" customFormat="1" x14ac:dyDescent="0.25">
      <c r="A15" s="270" t="s">
        <v>1181</v>
      </c>
      <c r="B15" s="271" t="s">
        <v>3078</v>
      </c>
      <c r="C15" s="264">
        <v>4</v>
      </c>
      <c r="D15" s="140">
        <f>SUM(D16:D22)</f>
        <v>4704271</v>
      </c>
    </row>
    <row r="16" spans="1:5" s="2" customFormat="1" x14ac:dyDescent="0.25">
      <c r="A16" s="272" t="s">
        <v>1182</v>
      </c>
      <c r="B16" s="273" t="s">
        <v>1183</v>
      </c>
      <c r="C16" s="264">
        <v>5</v>
      </c>
      <c r="D16" s="141">
        <v>3926213</v>
      </c>
    </row>
    <row r="17" spans="1:4" s="2" customFormat="1" x14ac:dyDescent="0.25">
      <c r="A17" s="272" t="s">
        <v>1184</v>
      </c>
      <c r="B17" s="273" t="s">
        <v>1185</v>
      </c>
      <c r="C17" s="264">
        <v>6</v>
      </c>
      <c r="D17" s="141">
        <v>733596</v>
      </c>
    </row>
    <row r="18" spans="1:4" s="2" customFormat="1" x14ac:dyDescent="0.25">
      <c r="A18" s="272" t="s">
        <v>1186</v>
      </c>
      <c r="B18" s="273" t="s">
        <v>1187</v>
      </c>
      <c r="C18" s="264">
        <v>7</v>
      </c>
      <c r="D18" s="141">
        <v>1640</v>
      </c>
    </row>
    <row r="19" spans="1:4" s="2" customFormat="1" x14ac:dyDescent="0.25">
      <c r="A19" s="272" t="s">
        <v>1188</v>
      </c>
      <c r="B19" s="273" t="s">
        <v>1189</v>
      </c>
      <c r="C19" s="264">
        <v>8</v>
      </c>
      <c r="D19" s="141">
        <v>0</v>
      </c>
    </row>
    <row r="20" spans="1:4" s="2" customFormat="1" x14ac:dyDescent="0.25">
      <c r="A20" s="272" t="s">
        <v>1190</v>
      </c>
      <c r="B20" s="273" t="s">
        <v>1191</v>
      </c>
      <c r="C20" s="264">
        <v>9</v>
      </c>
      <c r="D20" s="141">
        <v>42822</v>
      </c>
    </row>
    <row r="21" spans="1:4" s="2" customFormat="1" x14ac:dyDescent="0.25">
      <c r="A21" s="272" t="s">
        <v>1192</v>
      </c>
      <c r="B21" s="273" t="s">
        <v>2983</v>
      </c>
      <c r="C21" s="264">
        <v>10</v>
      </c>
      <c r="D21" s="141">
        <v>0</v>
      </c>
    </row>
    <row r="22" spans="1:4" s="2" customFormat="1" x14ac:dyDescent="0.25">
      <c r="A22" s="272" t="s">
        <v>1193</v>
      </c>
      <c r="B22" s="273" t="s">
        <v>3032</v>
      </c>
      <c r="C22" s="264">
        <v>11</v>
      </c>
      <c r="D22" s="141">
        <v>0</v>
      </c>
    </row>
    <row r="23" spans="1:4" s="2" customFormat="1" x14ac:dyDescent="0.25">
      <c r="A23" s="270" t="s">
        <v>3033</v>
      </c>
      <c r="B23" s="271" t="s">
        <v>3034</v>
      </c>
      <c r="C23" s="264">
        <v>12</v>
      </c>
      <c r="D23" s="141">
        <v>1063191</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5861572</v>
      </c>
    </row>
    <row r="31" spans="1:4" s="2" customFormat="1" x14ac:dyDescent="0.25">
      <c r="A31" s="272"/>
      <c r="B31" s="271" t="s">
        <v>4041</v>
      </c>
      <c r="C31" s="264">
        <v>20</v>
      </c>
      <c r="D31" s="141">
        <v>50900</v>
      </c>
    </row>
    <row r="32" spans="1:4" s="2" customFormat="1" x14ac:dyDescent="0.25">
      <c r="A32" s="270" t="s">
        <v>1181</v>
      </c>
      <c r="B32" s="271" t="s">
        <v>3081</v>
      </c>
      <c r="C32" s="264">
        <v>21</v>
      </c>
      <c r="D32" s="140">
        <f>SUM(D33:D39)</f>
        <v>4758808</v>
      </c>
    </row>
    <row r="33" spans="1:4" s="2" customFormat="1" x14ac:dyDescent="0.25">
      <c r="A33" s="272" t="s">
        <v>1182</v>
      </c>
      <c r="B33" s="273" t="s">
        <v>1183</v>
      </c>
      <c r="C33" s="264">
        <v>22</v>
      </c>
      <c r="D33" s="141">
        <v>3913106</v>
      </c>
    </row>
    <row r="34" spans="1:4" s="2" customFormat="1" x14ac:dyDescent="0.25">
      <c r="A34" s="272" t="s">
        <v>1184</v>
      </c>
      <c r="B34" s="273" t="s">
        <v>1185</v>
      </c>
      <c r="C34" s="264">
        <v>23</v>
      </c>
      <c r="D34" s="141">
        <v>801049</v>
      </c>
    </row>
    <row r="35" spans="1:4" s="2" customFormat="1" x14ac:dyDescent="0.25">
      <c r="A35" s="272" t="s">
        <v>1186</v>
      </c>
      <c r="B35" s="273" t="s">
        <v>1187</v>
      </c>
      <c r="C35" s="264">
        <v>24</v>
      </c>
      <c r="D35" s="141">
        <v>1830</v>
      </c>
    </row>
    <row r="36" spans="1:4" s="2" customFormat="1" x14ac:dyDescent="0.25">
      <c r="A36" s="272" t="s">
        <v>1188</v>
      </c>
      <c r="B36" s="273" t="s">
        <v>1189</v>
      </c>
      <c r="C36" s="264">
        <v>25</v>
      </c>
      <c r="D36" s="141">
        <v>0</v>
      </c>
    </row>
    <row r="37" spans="1:4" s="2" customFormat="1" x14ac:dyDescent="0.25">
      <c r="A37" s="272" t="s">
        <v>1190</v>
      </c>
      <c r="B37" s="273" t="s">
        <v>1191</v>
      </c>
      <c r="C37" s="264">
        <v>26</v>
      </c>
      <c r="D37" s="141">
        <v>42823</v>
      </c>
    </row>
    <row r="38" spans="1:4" s="2" customFormat="1" x14ac:dyDescent="0.25">
      <c r="A38" s="272" t="s">
        <v>1192</v>
      </c>
      <c r="B38" s="273" t="s">
        <v>2983</v>
      </c>
      <c r="C38" s="264">
        <v>27</v>
      </c>
      <c r="D38" s="141">
        <v>0</v>
      </c>
    </row>
    <row r="39" spans="1:4" s="2" customFormat="1" x14ac:dyDescent="0.25">
      <c r="A39" s="272" t="s">
        <v>1193</v>
      </c>
      <c r="B39" s="273" t="s">
        <v>3032</v>
      </c>
      <c r="C39" s="264">
        <v>28</v>
      </c>
      <c r="D39" s="141">
        <v>0</v>
      </c>
    </row>
    <row r="40" spans="1:4" s="2" customFormat="1" x14ac:dyDescent="0.25">
      <c r="A40" s="275" t="s">
        <v>3033</v>
      </c>
      <c r="B40" s="271" t="s">
        <v>3034</v>
      </c>
      <c r="C40" s="264">
        <v>29</v>
      </c>
      <c r="D40" s="141">
        <v>1051864</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1162725</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1162726</v>
      </c>
    </row>
    <row r="102" spans="1:5" s="2" customFormat="1" x14ac:dyDescent="0.25">
      <c r="A102" s="272"/>
      <c r="B102" s="280" t="s">
        <v>4041</v>
      </c>
      <c r="C102" s="264">
        <v>91</v>
      </c>
      <c r="D102" s="141">
        <v>637698</v>
      </c>
    </row>
    <row r="103" spans="1:5" s="2" customFormat="1" x14ac:dyDescent="0.25">
      <c r="A103" s="272" t="s">
        <v>1181</v>
      </c>
      <c r="B103" s="280" t="s">
        <v>1365</v>
      </c>
      <c r="C103" s="264">
        <v>92</v>
      </c>
      <c r="D103" s="141">
        <v>513383</v>
      </c>
    </row>
    <row r="104" spans="1:5" s="2" customFormat="1" x14ac:dyDescent="0.25">
      <c r="A104" s="272" t="s">
        <v>3033</v>
      </c>
      <c r="B104" s="280" t="s">
        <v>3034</v>
      </c>
      <c r="C104" s="264">
        <v>93</v>
      </c>
      <c r="D104" s="141">
        <v>11645</v>
      </c>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NEDA ČAVEC</v>
      </c>
      <c r="B109" s="291"/>
      <c r="C109" s="293"/>
      <c r="D109" s="293"/>
      <c r="E109" s="291"/>
    </row>
    <row r="110" spans="1:5" s="292" customFormat="1" ht="15" customHeight="1" x14ac:dyDescent="0.25">
      <c r="A110" s="291" t="str">
        <f>IF(RefStr!H27="","Telefon za kontakt: _________________","Telefon za kontakt: " &amp; RefStr!H27)</f>
        <v>Telefon za kontakt: 034236386</v>
      </c>
      <c r="B110" s="291"/>
      <c r="E110" s="291"/>
    </row>
    <row r="111" spans="1:5" s="292" customFormat="1" ht="15" customHeight="1" x14ac:dyDescent="0.25">
      <c r="A111" s="291" t="str">
        <f>IF(RefStr!H33="","Odgovorna osoba: _____________________________","Odgovorna osoba: " &amp; RefStr!H33)</f>
        <v>Odgovorna osoba: JOSIP PROLOŠČIĆ, dipl.teolog</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4"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9747</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Neda</cp:lastModifiedBy>
  <cp:lastPrinted>2019-01-25T07:36:34Z</cp:lastPrinted>
  <dcterms:created xsi:type="dcterms:W3CDTF">2001-11-21T09:32:18Z</dcterms:created>
  <dcterms:modified xsi:type="dcterms:W3CDTF">2019-02-04T06:32:02Z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